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3b2f122b692ec8f/Documents/Field Dalling PC/Accounts/2025-26/"/>
    </mc:Choice>
  </mc:AlternateContent>
  <xr:revisionPtr revIDLastSave="13" documentId="8_{759F1A64-4D2A-4D43-8AAD-1F6CAD27E466}" xr6:coauthVersionLast="47" xr6:coauthVersionMax="47" xr10:uidLastSave="{ECAEA3EC-68EA-43E2-BF72-53190A51739A}"/>
  <bookViews>
    <workbookView xWindow="-108" yWindow="-108" windowWidth="23256" windowHeight="12456" tabRatio="820" activeTab="3" xr2:uid="{00000000-000D-0000-FFFF-FFFF00000000}"/>
  </bookViews>
  <sheets>
    <sheet name="Receipts" sheetId="1" r:id="rId1"/>
    <sheet name="Payments" sheetId="2" r:id="rId2"/>
    <sheet name="Bank Recc" sheetId="13" r:id="rId3"/>
    <sheet name="Year to Date" sheetId="10" r:id="rId4"/>
    <sheet name="Reserves" sheetId="21" r:id="rId5"/>
    <sheet name="Annual Return" sheetId="16" r:id="rId6"/>
    <sheet name="Budget" sheetId="20" r:id="rId7"/>
    <sheet name="Budget Calculation" sheetId="22" r:id="rId8"/>
    <sheet name="Asset Register" sheetId="19" r:id="rId9"/>
  </sheets>
  <definedNames>
    <definedName name="_xlnm._FilterDatabase" localSheetId="0" hidden="1">Receipts!#REF!</definedName>
    <definedName name="_xlnm.Print_Area" localSheetId="2">'Bank Recc'!$A$1:$D$29</definedName>
    <definedName name="_xlnm.Print_Area" localSheetId="6">Budget!$A$1:$M$62</definedName>
    <definedName name="_xlnm.Print_Area" localSheetId="1">Payments!$B$1:$AA$70</definedName>
    <definedName name="_xlnm.Print_Area" localSheetId="0">Receipts!$B$4:$O$21</definedName>
    <definedName name="_xlnm.Print_Area" localSheetId="3">'Year to Date'!$A$1:$D$60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1" i="1" l="1"/>
  <c r="Z68" i="2" l="1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F68" i="2"/>
  <c r="G68" i="2"/>
  <c r="E68" i="2"/>
  <c r="D31" i="13"/>
  <c r="J61" i="20" l="1"/>
  <c r="J54" i="20"/>
  <c r="J52" i="20"/>
  <c r="B13" i="22"/>
  <c r="B6" i="22"/>
  <c r="J47" i="20"/>
  <c r="K44" i="20"/>
  <c r="K43" i="20"/>
  <c r="J45" i="20"/>
  <c r="K33" i="20"/>
  <c r="K34" i="20"/>
  <c r="K32" i="20"/>
  <c r="K31" i="20"/>
  <c r="K30" i="20"/>
  <c r="K29" i="20"/>
  <c r="K28" i="20"/>
  <c r="K27" i="20"/>
  <c r="K26" i="20"/>
  <c r="K25" i="20"/>
  <c r="K24" i="20"/>
  <c r="K23" i="20"/>
  <c r="K21" i="20"/>
  <c r="K20" i="20"/>
  <c r="K19" i="20"/>
  <c r="K18" i="20"/>
  <c r="K17" i="20"/>
  <c r="J36" i="20"/>
  <c r="J12" i="20"/>
  <c r="K10" i="20"/>
  <c r="K9" i="20"/>
  <c r="H47" i="20"/>
  <c r="H45" i="20"/>
  <c r="H36" i="20"/>
  <c r="H38" i="20" s="1"/>
  <c r="H12" i="20"/>
  <c r="F50" i="20"/>
  <c r="F45" i="20"/>
  <c r="F44" i="20"/>
  <c r="F43" i="20"/>
  <c r="F42" i="20"/>
  <c r="F41" i="20"/>
  <c r="F36" i="20"/>
  <c r="F35" i="20"/>
  <c r="F34" i="20"/>
  <c r="F33" i="20"/>
  <c r="F32" i="20"/>
  <c r="F31" i="20"/>
  <c r="F30" i="20"/>
  <c r="F29" i="20"/>
  <c r="F28" i="20"/>
  <c r="F27" i="20"/>
  <c r="F26" i="20"/>
  <c r="F25" i="20"/>
  <c r="F24" i="20"/>
  <c r="F23" i="20"/>
  <c r="F22" i="20"/>
  <c r="F21" i="20"/>
  <c r="F20" i="20"/>
  <c r="F19" i="20"/>
  <c r="F18" i="20"/>
  <c r="F17" i="20"/>
  <c r="F16" i="20"/>
  <c r="F12" i="20"/>
  <c r="F11" i="20"/>
  <c r="F10" i="20"/>
  <c r="F9" i="20"/>
  <c r="F6" i="20"/>
  <c r="D56" i="20"/>
  <c r="D52" i="20"/>
  <c r="D50" i="20"/>
  <c r="D47" i="20"/>
  <c r="D45" i="20"/>
  <c r="D44" i="20"/>
  <c r="D43" i="20"/>
  <c r="D42" i="20"/>
  <c r="D41" i="20"/>
  <c r="D35" i="20"/>
  <c r="D36" i="20" s="1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6" i="20"/>
  <c r="D18" i="20"/>
  <c r="D17" i="20"/>
  <c r="D10" i="20"/>
  <c r="D9" i="20"/>
  <c r="J38" i="20" l="1"/>
  <c r="B12" i="22" s="1"/>
  <c r="B15" i="22" s="1"/>
  <c r="D52" i="10"/>
  <c r="B41" i="10" l="1"/>
  <c r="B50" i="10" l="1"/>
  <c r="B49" i="10"/>
  <c r="C7" i="21"/>
  <c r="C39" i="10"/>
  <c r="D35" i="13"/>
  <c r="D12" i="20"/>
  <c r="D38" i="20" l="1"/>
  <c r="D54" i="20" s="1"/>
  <c r="F61" i="20"/>
  <c r="F47" i="20"/>
  <c r="F52" i="20" s="1"/>
  <c r="C61" i="20"/>
  <c r="C45" i="20"/>
  <c r="C47" i="20" s="1"/>
  <c r="C52" i="20" s="1"/>
  <c r="C36" i="20"/>
  <c r="C12" i="20"/>
  <c r="A35" i="10"/>
  <c r="A34" i="10"/>
  <c r="A27" i="10"/>
  <c r="A8" i="10"/>
  <c r="J21" i="1"/>
  <c r="C20" i="19"/>
  <c r="B20" i="19"/>
  <c r="D15" i="13"/>
  <c r="B51" i="10" s="1"/>
  <c r="A50" i="10"/>
  <c r="A49" i="10"/>
  <c r="D12" i="13"/>
  <c r="D17" i="13" s="1"/>
  <c r="D22" i="13" s="1"/>
  <c r="D58" i="10"/>
  <c r="C58" i="10"/>
  <c r="B58" i="10"/>
  <c r="A32" i="10"/>
  <c r="A29" i="10"/>
  <c r="N45" i="20"/>
  <c r="N47" i="20" s="1"/>
  <c r="P44" i="20"/>
  <c r="O44" i="20"/>
  <c r="P41" i="20"/>
  <c r="O41" i="20"/>
  <c r="N36" i="20"/>
  <c r="O36" i="20" s="1"/>
  <c r="P33" i="20"/>
  <c r="O33" i="20"/>
  <c r="P31" i="20"/>
  <c r="O31" i="20"/>
  <c r="P29" i="20"/>
  <c r="O29" i="20"/>
  <c r="P26" i="20"/>
  <c r="O26" i="20"/>
  <c r="P23" i="20"/>
  <c r="O23" i="20"/>
  <c r="P22" i="20"/>
  <c r="O22" i="20"/>
  <c r="P21" i="20"/>
  <c r="O21" i="20"/>
  <c r="P20" i="20"/>
  <c r="O20" i="20"/>
  <c r="P19" i="20"/>
  <c r="O19" i="20"/>
  <c r="P18" i="20"/>
  <c r="O18" i="20"/>
  <c r="P17" i="20"/>
  <c r="O17" i="20"/>
  <c r="N12" i="20"/>
  <c r="P12" i="20" s="1"/>
  <c r="P11" i="20"/>
  <c r="O11" i="20"/>
  <c r="P10" i="20"/>
  <c r="O10" i="20"/>
  <c r="P9" i="20"/>
  <c r="O9" i="20"/>
  <c r="A30" i="10"/>
  <c r="J69" i="2"/>
  <c r="B38" i="10"/>
  <c r="G35" i="20" s="1"/>
  <c r="A28" i="10"/>
  <c r="A23" i="10"/>
  <c r="B7" i="10"/>
  <c r="K21" i="1"/>
  <c r="L21" i="1"/>
  <c r="I21" i="1"/>
  <c r="G21" i="1"/>
  <c r="F21" i="1"/>
  <c r="D23" i="13" s="1"/>
  <c r="H21" i="1"/>
  <c r="A21" i="10"/>
  <c r="A20" i="10"/>
  <c r="A26" i="10"/>
  <c r="A22" i="10"/>
  <c r="D39" i="10"/>
  <c r="D45" i="10" s="1"/>
  <c r="C11" i="16"/>
  <c r="D5" i="16"/>
  <c r="A6" i="10"/>
  <c r="A7" i="10"/>
  <c r="A9" i="10"/>
  <c r="A10" i="10"/>
  <c r="C13" i="10"/>
  <c r="D13" i="10"/>
  <c r="D44" i="10" s="1"/>
  <c r="A16" i="10"/>
  <c r="A17" i="10"/>
  <c r="A18" i="10"/>
  <c r="A19" i="10"/>
  <c r="A24" i="10"/>
  <c r="A25" i="10"/>
  <c r="A31" i="10"/>
  <c r="A33" i="10"/>
  <c r="A36" i="10"/>
  <c r="O45" i="20"/>
  <c r="P45" i="20"/>
  <c r="P36" i="20"/>
  <c r="N21" i="1" l="1"/>
  <c r="D28" i="1"/>
  <c r="H23" i="1"/>
  <c r="H25" i="1" s="1"/>
  <c r="C73" i="2"/>
  <c r="C38" i="20"/>
  <c r="C54" i="20" s="1"/>
  <c r="F38" i="20"/>
  <c r="F54" i="20" s="1"/>
  <c r="B35" i="10"/>
  <c r="G33" i="20" s="1"/>
  <c r="B36" i="10"/>
  <c r="G34" i="20" s="1"/>
  <c r="B9" i="10"/>
  <c r="G41" i="20" s="1"/>
  <c r="B10" i="10"/>
  <c r="G44" i="20" s="1"/>
  <c r="D7" i="16"/>
  <c r="B11" i="10"/>
  <c r="G42" i="20" s="1"/>
  <c r="B8" i="10"/>
  <c r="G43" i="20" s="1"/>
  <c r="B26" i="10"/>
  <c r="G24" i="20" s="1"/>
  <c r="B22" i="10"/>
  <c r="G20" i="20" s="1"/>
  <c r="B32" i="10"/>
  <c r="G30" i="20" s="1"/>
  <c r="B27" i="10"/>
  <c r="G25" i="20" s="1"/>
  <c r="B33" i="10"/>
  <c r="G31" i="20" s="1"/>
  <c r="B17" i="10"/>
  <c r="G10" i="20" s="1"/>
  <c r="B21" i="10"/>
  <c r="G19" i="20" s="1"/>
  <c r="B31" i="10"/>
  <c r="G29" i="20" s="1"/>
  <c r="B24" i="10"/>
  <c r="G22" i="20" s="1"/>
  <c r="B20" i="10"/>
  <c r="G18" i="20" s="1"/>
  <c r="B30" i="10"/>
  <c r="G28" i="20" s="1"/>
  <c r="B29" i="10"/>
  <c r="G27" i="20" s="1"/>
  <c r="B34" i="10"/>
  <c r="G32" i="20" s="1"/>
  <c r="B25" i="10"/>
  <c r="G23" i="20" s="1"/>
  <c r="B28" i="10"/>
  <c r="G26" i="20" s="1"/>
  <c r="B23" i="10"/>
  <c r="G21" i="20" s="1"/>
  <c r="B19" i="10"/>
  <c r="G17" i="20" s="1"/>
  <c r="O12" i="20"/>
  <c r="N38" i="20"/>
  <c r="D6" i="16"/>
  <c r="D24" i="13"/>
  <c r="D26" i="13" s="1"/>
  <c r="F35" i="13" s="1"/>
  <c r="D10" i="16"/>
  <c r="B18" i="10"/>
  <c r="D8" i="16"/>
  <c r="B16" i="10"/>
  <c r="G9" i="20" s="1"/>
  <c r="AA68" i="2"/>
  <c r="B52" i="10"/>
  <c r="D46" i="10"/>
  <c r="D12" i="16"/>
  <c r="G45" i="20" l="1"/>
  <c r="G47" i="20" s="1"/>
  <c r="G16" i="20"/>
  <c r="G36" i="20" s="1"/>
  <c r="G11" i="20"/>
  <c r="G12" i="20" s="1"/>
  <c r="B6" i="10"/>
  <c r="B13" i="10" s="1"/>
  <c r="B44" i="10" s="1"/>
  <c r="G50" i="20"/>
  <c r="H50" i="20" s="1"/>
  <c r="H52" i="20" s="1"/>
  <c r="N50" i="20"/>
  <c r="O38" i="20"/>
  <c r="P38" i="20"/>
  <c r="B39" i="10"/>
  <c r="B45" i="10" s="1"/>
  <c r="D11" i="16"/>
  <c r="H54" i="20" l="1"/>
  <c r="H56" i="20"/>
  <c r="G38" i="20"/>
  <c r="B46" i="10"/>
  <c r="B54" i="10" s="1"/>
  <c r="G52" i="20"/>
  <c r="N61" i="20"/>
  <c r="N58" i="20" s="1"/>
  <c r="N52" i="20"/>
  <c r="N54" i="20" s="1"/>
  <c r="B60" i="10"/>
  <c r="J6" i="20" l="1"/>
  <c r="B4" i="22"/>
  <c r="B8" i="22" s="1"/>
  <c r="G54" i="20"/>
</calcChain>
</file>

<file path=xl/sharedStrings.xml><?xml version="1.0" encoding="utf-8"?>
<sst xmlns="http://schemas.openxmlformats.org/spreadsheetml/2006/main" count="360" uniqueCount="260">
  <si>
    <t>RECEIPTS</t>
  </si>
  <si>
    <t>Date</t>
  </si>
  <si>
    <t>Invoice No.</t>
  </si>
  <si>
    <t>Payee</t>
  </si>
  <si>
    <t>Details</t>
  </si>
  <si>
    <t>Gross</t>
  </si>
  <si>
    <t>VAT</t>
  </si>
  <si>
    <t>Net</t>
  </si>
  <si>
    <t>Precept</t>
  </si>
  <si>
    <t>Recycling Credits</t>
  </si>
  <si>
    <t>Other</t>
  </si>
  <si>
    <t>Interest</t>
  </si>
  <si>
    <t>VAT Reclaim</t>
  </si>
  <si>
    <t>Invoice</t>
  </si>
  <si>
    <t>HMRC</t>
  </si>
  <si>
    <t>Annual Return</t>
  </si>
  <si>
    <t>PAYMENTS</t>
  </si>
  <si>
    <t>STAFF COSTS</t>
  </si>
  <si>
    <t>OTHER</t>
  </si>
  <si>
    <t>Supplier</t>
  </si>
  <si>
    <t>Description</t>
  </si>
  <si>
    <t>Reconciled to Bank (date)</t>
  </si>
  <si>
    <t>Clerk Salary</t>
  </si>
  <si>
    <t>Mileage</t>
  </si>
  <si>
    <t>Administration</t>
  </si>
  <si>
    <t>Training</t>
  </si>
  <si>
    <t>Subscriptions</t>
  </si>
  <si>
    <t>Audit</t>
  </si>
  <si>
    <t>Newsletter</t>
  </si>
  <si>
    <t>Hall Hire</t>
  </si>
  <si>
    <t>Insurance</t>
  </si>
  <si>
    <t>Play Equipment</t>
  </si>
  <si>
    <t>Play Area Inspection</t>
  </si>
  <si>
    <t>Grass Cutting</t>
  </si>
  <si>
    <t>Pond Maintenance</t>
  </si>
  <si>
    <t>Recycling</t>
  </si>
  <si>
    <t>Grants / Donations</t>
  </si>
  <si>
    <t>Defibrilator</t>
  </si>
  <si>
    <t>S137</t>
  </si>
  <si>
    <t>Dog Bin</t>
  </si>
  <si>
    <t>Miscelleneous</t>
  </si>
  <si>
    <t>Field Dalling and Saxlingham Parish Council</t>
  </si>
  <si>
    <t>Bank Reconciliation</t>
  </si>
  <si>
    <t>Cashbook</t>
  </si>
  <si>
    <t>Add: Receipts</t>
  </si>
  <si>
    <t>Less: Payments</t>
  </si>
  <si>
    <t>Budget</t>
  </si>
  <si>
    <t>Income</t>
  </si>
  <si>
    <t>VAT Reclaimed</t>
  </si>
  <si>
    <t>Total</t>
  </si>
  <si>
    <t xml:space="preserve">Expenditure </t>
  </si>
  <si>
    <t>Contingency</t>
  </si>
  <si>
    <t>Balance B/f</t>
  </si>
  <si>
    <t>Expenditure</t>
  </si>
  <si>
    <t>Balance c/f</t>
  </si>
  <si>
    <t>Represented by</t>
  </si>
  <si>
    <t>Unpresented Cheques</t>
  </si>
  <si>
    <t>Difference</t>
  </si>
  <si>
    <t>Earmarked Reserves</t>
  </si>
  <si>
    <t>General Reserve</t>
  </si>
  <si>
    <t>Free Funds:</t>
  </si>
  <si>
    <t>FIELD DALLING AND SAXLINGHAM PARISH COUNCIL ANNUAL RETURN 2022/23</t>
  </si>
  <si>
    <t>Year Ending</t>
  </si>
  <si>
    <t>£</t>
  </si>
  <si>
    <t>Balances Bfwd</t>
  </si>
  <si>
    <t>+ Annual Precept</t>
  </si>
  <si>
    <t>+ Total Other Receipts</t>
  </si>
  <si>
    <t>- Staff Costs</t>
  </si>
  <si>
    <t>- Loan Interest/Capital Repayments</t>
  </si>
  <si>
    <t>- All Other Payments</t>
  </si>
  <si>
    <t>= Balances Carried forward</t>
  </si>
  <si>
    <t>Total Cash &amp; Short Term Investments</t>
  </si>
  <si>
    <t>Total Fixed Assets plus other long term investments and assets</t>
  </si>
  <si>
    <t>Total Borrowings</t>
  </si>
  <si>
    <t>2023/24</t>
  </si>
  <si>
    <t>2021/22 Forecast</t>
  </si>
  <si>
    <t>Estimated to Year End</t>
  </si>
  <si>
    <t>Suggested Precept</t>
  </si>
  <si>
    <t>Inc/Dec on 2020/21</t>
  </si>
  <si>
    <t>Inc/Dec on 2020/21 Budget.</t>
  </si>
  <si>
    <t>EXPENDITURE</t>
  </si>
  <si>
    <t>Salaries</t>
  </si>
  <si>
    <t>Parish Clerk</t>
  </si>
  <si>
    <t>PAYE / NI</t>
  </si>
  <si>
    <t>Sub Total</t>
  </si>
  <si>
    <t>Subs BTCV</t>
  </si>
  <si>
    <t>Other Payments</t>
  </si>
  <si>
    <t>TOTAL EXPENDITURE</t>
  </si>
  <si>
    <t>INCOME</t>
  </si>
  <si>
    <t>VAT Claim</t>
  </si>
  <si>
    <t>Recycling Credit</t>
  </si>
  <si>
    <t>TOTAL INCOME</t>
  </si>
  <si>
    <t>SHORTFALL GRANT</t>
  </si>
  <si>
    <t>PRECEPT</t>
  </si>
  <si>
    <t>EXCESS / LOSS</t>
  </si>
  <si>
    <t>Closing Balance</t>
  </si>
  <si>
    <r>
      <t>Inc/Dec</t>
    </r>
    <r>
      <rPr>
        <sz val="11"/>
        <color indexed="10"/>
        <rFont val="Calibri"/>
        <family val="2"/>
      </rPr>
      <t xml:space="preserve"> </t>
    </r>
    <r>
      <rPr>
        <sz val="11"/>
        <rFont val="Calibri"/>
        <family val="2"/>
      </rPr>
      <t>on Council Tax Bill</t>
    </r>
  </si>
  <si>
    <t>Tax Base</t>
  </si>
  <si>
    <t>Band D</t>
  </si>
  <si>
    <t>Field Dalling &amp; Saxlingham Parish Council Asset Register</t>
  </si>
  <si>
    <t>Asset</t>
  </si>
  <si>
    <t>Purchase Value</t>
  </si>
  <si>
    <t>Notes</t>
  </si>
  <si>
    <t>Play Equipment (August 2007)</t>
  </si>
  <si>
    <t>Need to insure ar cost of replacement</t>
  </si>
  <si>
    <t>Play Equipment 2014/15</t>
  </si>
  <si>
    <t>Village</t>
  </si>
  <si>
    <t>SAM2</t>
  </si>
  <si>
    <t>Laptop (Apr 2020)</t>
  </si>
  <si>
    <t>Defibrilator (Jan 2020)</t>
  </si>
  <si>
    <t>Defib case and signs (Sept 2020)</t>
  </si>
  <si>
    <t>Benches - pond and playground</t>
  </si>
  <si>
    <t>TOTALS</t>
  </si>
  <si>
    <t>Administrative</t>
  </si>
  <si>
    <t>Laptop - April 2023</t>
  </si>
  <si>
    <t>Need to insure at cost of replacement</t>
  </si>
  <si>
    <t>2024/25</t>
  </si>
  <si>
    <t>31.03.23</t>
  </si>
  <si>
    <t>Defibrillator</t>
  </si>
  <si>
    <t>p field rent</t>
  </si>
  <si>
    <t>Actual to date</t>
  </si>
  <si>
    <t>P Field Rent</t>
  </si>
  <si>
    <t>Custodian Trustee of village hall, charity</t>
  </si>
  <si>
    <t>Charity Number 1049699</t>
  </si>
  <si>
    <t>Financial year ending 31 March 2025</t>
  </si>
  <si>
    <t>Balance per bank statements as at 31st March 2024</t>
  </si>
  <si>
    <t>Unity Trust Current 20443647</t>
  </si>
  <si>
    <t>Unity Trust Deposit 20443663</t>
  </si>
  <si>
    <t>less unpresented</t>
  </si>
  <si>
    <t>Opening balance at 1 April 2024</t>
  </si>
  <si>
    <t>cash book balance</t>
  </si>
  <si>
    <t>Cash on hand at bank</t>
  </si>
  <si>
    <t>adjusted bank balance</t>
  </si>
  <si>
    <t>net</t>
  </si>
  <si>
    <t>gross</t>
  </si>
  <si>
    <t>nett</t>
  </si>
  <si>
    <t>Accounts for year ending 31st March 2025</t>
  </si>
  <si>
    <t>Reserves - Village Gates</t>
  </si>
  <si>
    <t>General Reserves</t>
  </si>
  <si>
    <t>TOTAL</t>
  </si>
  <si>
    <t>Play area</t>
  </si>
  <si>
    <t>2025/26</t>
  </si>
  <si>
    <t>Contingency/Misc</t>
  </si>
  <si>
    <t>\3200.00</t>
  </si>
  <si>
    <t xml:space="preserve">Opening Balance </t>
  </si>
  <si>
    <t>Inc/Dec on 2024/25</t>
  </si>
  <si>
    <t>Budget calculation for 2025/26 precept setting</t>
  </si>
  <si>
    <t>Anticipated end of year bank balance at 31.3.25</t>
  </si>
  <si>
    <t>Earmarked reserves as at 6.11.24</t>
  </si>
  <si>
    <t>General reserves as at 31.3.25</t>
  </si>
  <si>
    <t xml:space="preserve">Given the low figure I do not recommend utilising any reserve to </t>
  </si>
  <si>
    <t>offset precept request.</t>
  </si>
  <si>
    <t>Budgeted expenditure 2025/26</t>
  </si>
  <si>
    <t>Budgeted income 2025/26</t>
  </si>
  <si>
    <t>Total precept necessary</t>
  </si>
  <si>
    <t xml:space="preserve">Unity Trust Current 20443647 (31.03.25) </t>
  </si>
  <si>
    <t>Unity Trust Deposit 20443663 (31.03.2025)</t>
  </si>
  <si>
    <t>Net balances at 31 March 2024</t>
  </si>
  <si>
    <t>Prepared by: Linda Jennings, Parish Clerk</t>
  </si>
  <si>
    <t>NNDC</t>
  </si>
  <si>
    <t>Precept 1</t>
  </si>
  <si>
    <t>L Jennings</t>
  </si>
  <si>
    <t>Stationary Req</t>
  </si>
  <si>
    <t>Add payments</t>
  </si>
  <si>
    <t>Salary - March</t>
  </si>
  <si>
    <t xml:space="preserve">Field Dalling Village Hall </t>
  </si>
  <si>
    <t>Grant</t>
  </si>
  <si>
    <t>Vodafone</t>
  </si>
  <si>
    <t>March/April</t>
  </si>
  <si>
    <t>Unity Bank</t>
  </si>
  <si>
    <t>Service Charge</t>
  </si>
  <si>
    <t>St Andrews PCC</t>
  </si>
  <si>
    <t>Churchyard Grant</t>
  </si>
  <si>
    <t>Ann Inspection</t>
  </si>
  <si>
    <t>April/May</t>
  </si>
  <si>
    <t>April &amp; May</t>
  </si>
  <si>
    <t>Inspect 2026</t>
  </si>
  <si>
    <t>S Blythe</t>
  </si>
  <si>
    <t>Internal Audit</t>
  </si>
  <si>
    <t>Salary - May</t>
  </si>
  <si>
    <t>Unity Banks</t>
  </si>
  <si>
    <t>June</t>
  </si>
  <si>
    <t>Village Hall</t>
  </si>
  <si>
    <t xml:space="preserve">Room Booking </t>
  </si>
  <si>
    <t>Salary - June</t>
  </si>
  <si>
    <t>May/June</t>
  </si>
  <si>
    <t>Sce Charge May</t>
  </si>
  <si>
    <t>Sce Charge June</t>
  </si>
  <si>
    <t>ACCOUNT NO 1</t>
  </si>
  <si>
    <t>ACCOUNT NO 2</t>
  </si>
  <si>
    <t>Credit Interest</t>
  </si>
  <si>
    <t>JSE Garden Svcs</t>
  </si>
  <si>
    <t xml:space="preserve"> Grass cutting, play inspections etc.</t>
  </si>
  <si>
    <t xml:space="preserve"> Dog Bins</t>
  </si>
  <si>
    <t>NPTS</t>
  </si>
  <si>
    <t>Subscription</t>
  </si>
  <si>
    <t>Salary - July</t>
  </si>
  <si>
    <t>Countrystyle</t>
  </si>
  <si>
    <t>Bottle Bank</t>
  </si>
  <si>
    <t>July</t>
  </si>
  <si>
    <t>Salary - August</t>
  </si>
  <si>
    <t>Steve Jackman</t>
  </si>
  <si>
    <t>WIX Premium Plan</t>
  </si>
  <si>
    <t>Svc Charge July</t>
  </si>
  <si>
    <t>August</t>
  </si>
  <si>
    <t>Precept 2</t>
  </si>
  <si>
    <t>Salary September</t>
  </si>
  <si>
    <t>Income tax</t>
  </si>
  <si>
    <t>Clear Councils</t>
  </si>
  <si>
    <t>Website</t>
  </si>
  <si>
    <t>Broadland Computers</t>
  </si>
  <si>
    <t>Virus Protection</t>
  </si>
  <si>
    <t>Unity</t>
  </si>
  <si>
    <t>Charges</t>
  </si>
  <si>
    <t>November</t>
  </si>
  <si>
    <t>Grounds maint</t>
  </si>
  <si>
    <t>ICO</t>
  </si>
  <si>
    <t>2025-26</t>
  </si>
  <si>
    <t>31.3.25 b/f</t>
  </si>
  <si>
    <t>Total receipts</t>
  </si>
  <si>
    <t>Annual Return:</t>
  </si>
  <si>
    <t>Income less precept</t>
  </si>
  <si>
    <t>Payments less staff</t>
  </si>
  <si>
    <t>Grants / Donations/S137</t>
  </si>
  <si>
    <t>December</t>
  </si>
  <si>
    <t>September</t>
  </si>
  <si>
    <t>Charges August</t>
  </si>
  <si>
    <t>Charges Sept</t>
  </si>
  <si>
    <t>S Hayden</t>
  </si>
  <si>
    <t>Locum Oct-Dec</t>
  </si>
  <si>
    <t>January</t>
  </si>
  <si>
    <t>July income tax</t>
  </si>
  <si>
    <r>
      <t>Countrystyle</t>
    </r>
    <r>
      <rPr>
        <i/>
        <sz val="11"/>
        <rFont val="Calibri"/>
        <family val="2"/>
      </rPr>
      <t xml:space="preserve"> 542188</t>
    </r>
  </si>
  <si>
    <t>PI Inspection Co</t>
  </si>
  <si>
    <r>
      <t xml:space="preserve">Countrystyle </t>
    </r>
    <r>
      <rPr>
        <i/>
        <sz val="11"/>
        <rFont val="Calibri"/>
        <family val="2"/>
      </rPr>
      <t>574969</t>
    </r>
  </si>
  <si>
    <t>L. Jennings</t>
  </si>
  <si>
    <t>Wix authorised</t>
  </si>
  <si>
    <t>Salary authorised</t>
  </si>
  <si>
    <t>L.Jennings</t>
  </si>
  <si>
    <t>Salary not authorised</t>
  </si>
  <si>
    <t>Payment not authorised</t>
  </si>
  <si>
    <t>February</t>
  </si>
  <si>
    <t>Charges Feb</t>
  </si>
  <si>
    <t>Charges Jan</t>
  </si>
  <si>
    <t>Total Sal</t>
  </si>
  <si>
    <t>S.Hayden</t>
  </si>
  <si>
    <t>PC contributions seminar att.</t>
  </si>
  <si>
    <t>E A Hotblack &amp; Son</t>
  </si>
  <si>
    <t>Playing Field rent</t>
  </si>
  <si>
    <t xml:space="preserve">Seminar </t>
  </si>
  <si>
    <t>S. Hayden</t>
  </si>
  <si>
    <t>Locum Jan-Mar</t>
  </si>
  <si>
    <t>Total payments 31.3.26</t>
  </si>
  <si>
    <t>Receipts less payments 31.3.26</t>
  </si>
  <si>
    <t>EARMARKED RESERVES  2025</t>
  </si>
  <si>
    <t>Charges March</t>
  </si>
  <si>
    <t>March</t>
  </si>
  <si>
    <t>Misc</t>
  </si>
  <si>
    <t>Salary April</t>
  </si>
  <si>
    <t>Cash Account 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</si>
</sst>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  <numFmt numFmtId="165" formatCode="0.00_ ;[Red]\-0.00\ "/>
    <numFmt numFmtId="166" formatCode="#,##0.00_ ;[Red]\-#,##0.00\ "/>
    <numFmt numFmtId="167" formatCode="&quot;£&quot;#,##0"/>
    <numFmt numFmtId="168" formatCode="_-* #,##0_-;\-* #,##0_-;_-* &quot;-&quot;??_-;_-@_-"/>
    <numFmt numFmtId="169" formatCode="dd/mm/yyyy;@"/>
  </numFmts>
  <fonts count="3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i/>
      <sz val="14"/>
      <color theme="1"/>
      <name val="Calibri"/>
      <family val="2"/>
      <scheme val="minor"/>
    </font>
    <font>
      <i/>
      <sz val="11"/>
      <name val="Calibri"/>
      <family val="2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13" fillId="0" borderId="0"/>
    <xf numFmtId="0" fontId="1" fillId="0" borderId="0"/>
    <xf numFmtId="9" fontId="2" fillId="0" borderId="0" applyFont="0" applyFill="0" applyBorder="0" applyAlignment="0" applyProtection="0"/>
  </cellStyleXfs>
  <cellXfs count="245">
    <xf numFmtId="0" fontId="0" fillId="0" borderId="0" xfId="0"/>
    <xf numFmtId="0" fontId="5" fillId="0" borderId="0" xfId="0" applyFont="1"/>
    <xf numFmtId="164" fontId="5" fillId="0" borderId="0" xfId="0" applyNumberFormat="1" applyFont="1"/>
    <xf numFmtId="0" fontId="0" fillId="0" borderId="1" xfId="0" applyBorder="1"/>
    <xf numFmtId="164" fontId="0" fillId="0" borderId="0" xfId="0" applyNumberFormat="1"/>
    <xf numFmtId="0" fontId="4" fillId="0" borderId="0" xfId="0" applyFont="1"/>
    <xf numFmtId="164" fontId="4" fillId="0" borderId="2" xfId="0" applyNumberFormat="1" applyFont="1" applyBorder="1"/>
    <xf numFmtId="4" fontId="4" fillId="0" borderId="0" xfId="0" applyNumberFormat="1" applyFont="1"/>
    <xf numFmtId="164" fontId="4" fillId="0" borderId="0" xfId="0" applyNumberFormat="1" applyFont="1" applyAlignment="1">
      <alignment horizontal="center"/>
    </xf>
    <xf numFmtId="4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16" fillId="3" borderId="0" xfId="2" applyNumberFormat="1" applyFont="1" applyFill="1" applyBorder="1" applyAlignment="1">
      <alignment horizontal="center"/>
    </xf>
    <xf numFmtId="44" fontId="16" fillId="3" borderId="0" xfId="2" applyFont="1" applyFill="1" applyBorder="1" applyAlignment="1">
      <alignment horizontal="right"/>
    </xf>
    <xf numFmtId="44" fontId="17" fillId="3" borderId="0" xfId="2" applyFont="1" applyFill="1" applyBorder="1" applyAlignment="1">
      <alignment horizontal="left"/>
    </xf>
    <xf numFmtId="44" fontId="16" fillId="3" borderId="2" xfId="2" applyFont="1" applyFill="1" applyBorder="1" applyAlignment="1">
      <alignment horizontal="left"/>
    </xf>
    <xf numFmtId="14" fontId="0" fillId="0" borderId="0" xfId="0" applyNumberFormat="1"/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4" fontId="13" fillId="0" borderId="0" xfId="2" applyFont="1"/>
    <xf numFmtId="44" fontId="9" fillId="0" borderId="0" xfId="2" applyFont="1"/>
    <xf numFmtId="0" fontId="7" fillId="0" borderId="0" xfId="0" applyFont="1"/>
    <xf numFmtId="0" fontId="17" fillId="3" borderId="0" xfId="3" applyFont="1" applyFill="1" applyAlignment="1">
      <alignment horizontal="left"/>
    </xf>
    <xf numFmtId="164" fontId="17" fillId="3" borderId="0" xfId="3" applyNumberFormat="1" applyFont="1" applyFill="1" applyAlignment="1">
      <alignment horizontal="left"/>
    </xf>
    <xf numFmtId="14" fontId="5" fillId="0" borderId="0" xfId="0" applyNumberFormat="1" applyFont="1"/>
    <xf numFmtId="0" fontId="3" fillId="0" borderId="0" xfId="0" applyFont="1" applyAlignment="1">
      <alignment horizontal="left" vertical="top" wrapText="1"/>
    </xf>
    <xf numFmtId="164" fontId="4" fillId="0" borderId="0" xfId="0" applyNumberFormat="1" applyFont="1"/>
    <xf numFmtId="49" fontId="5" fillId="0" borderId="0" xfId="0" applyNumberFormat="1" applyFont="1" applyAlignment="1">
      <alignment horizontal="center" textRotation="90"/>
    </xf>
    <xf numFmtId="164" fontId="0" fillId="0" borderId="0" xfId="0" applyNumberFormat="1" applyAlignment="1">
      <alignment horizontal="right"/>
    </xf>
    <xf numFmtId="4" fontId="5" fillId="0" borderId="0" xfId="0" applyNumberFormat="1" applyFont="1" applyAlignment="1">
      <alignment textRotation="90" wrapText="1"/>
    </xf>
    <xf numFmtId="4" fontId="5" fillId="0" borderId="0" xfId="0" applyNumberFormat="1" applyFont="1" applyAlignment="1">
      <alignment horizontal="center" textRotation="90" wrapText="1"/>
    </xf>
    <xf numFmtId="4" fontId="5" fillId="0" borderId="0" xfId="0" applyNumberFormat="1" applyFont="1" applyAlignment="1">
      <alignment textRotation="89" wrapText="1"/>
    </xf>
    <xf numFmtId="4" fontId="16" fillId="3" borderId="0" xfId="3" applyNumberFormat="1" applyFont="1" applyFill="1" applyAlignment="1">
      <alignment horizontal="left"/>
    </xf>
    <xf numFmtId="0" fontId="8" fillId="3" borderId="0" xfId="3" applyFont="1" applyFill="1"/>
    <xf numFmtId="0" fontId="16" fillId="3" borderId="0" xfId="3" applyFont="1" applyFill="1" applyAlignment="1">
      <alignment horizontal="left"/>
    </xf>
    <xf numFmtId="0" fontId="16" fillId="3" borderId="0" xfId="3" applyFont="1" applyFill="1" applyAlignment="1">
      <alignment horizontal="center"/>
    </xf>
    <xf numFmtId="0" fontId="16" fillId="3" borderId="0" xfId="3" applyFont="1" applyFill="1" applyAlignment="1">
      <alignment horizontal="left" wrapText="1"/>
    </xf>
    <xf numFmtId="44" fontId="17" fillId="3" borderId="0" xfId="3" applyNumberFormat="1" applyFont="1" applyFill="1" applyAlignment="1">
      <alignment horizontal="left" wrapText="1"/>
    </xf>
    <xf numFmtId="4" fontId="17" fillId="3" borderId="0" xfId="3" applyNumberFormat="1" applyFont="1" applyFill="1" applyAlignment="1">
      <alignment horizontal="left"/>
    </xf>
    <xf numFmtId="0" fontId="7" fillId="3" borderId="0" xfId="3" applyFill="1"/>
    <xf numFmtId="0" fontId="17" fillId="3" borderId="0" xfId="3" applyFont="1" applyFill="1" applyAlignment="1">
      <alignment horizontal="left" wrapText="1"/>
    </xf>
    <xf numFmtId="4" fontId="16" fillId="3" borderId="0" xfId="3" applyNumberFormat="1" applyFont="1" applyFill="1" applyAlignment="1">
      <alignment horizontal="left" wrapText="1"/>
    </xf>
    <xf numFmtId="0" fontId="11" fillId="0" borderId="0" xfId="5" applyFont="1" applyAlignment="1">
      <alignment vertical="top"/>
    </xf>
    <xf numFmtId="49" fontId="11" fillId="0" borderId="0" xfId="5" applyNumberFormat="1" applyFont="1" applyAlignment="1">
      <alignment wrapText="1"/>
    </xf>
    <xf numFmtId="169" fontId="10" fillId="0" borderId="0" xfId="5" applyNumberFormat="1" applyFont="1" applyAlignment="1">
      <alignment horizontal="center" wrapText="1"/>
    </xf>
    <xf numFmtId="0" fontId="11" fillId="0" borderId="4" xfId="5" applyFont="1" applyBorder="1" applyAlignment="1">
      <alignment vertical="top"/>
    </xf>
    <xf numFmtId="49" fontId="11" fillId="0" borderId="4" xfId="5" applyNumberFormat="1" applyFont="1" applyBorder="1" applyAlignment="1">
      <alignment wrapText="1"/>
    </xf>
    <xf numFmtId="14" fontId="10" fillId="0" borderId="4" xfId="5" applyNumberFormat="1" applyFont="1" applyBorder="1" applyAlignment="1">
      <alignment horizontal="center"/>
    </xf>
    <xf numFmtId="4" fontId="10" fillId="0" borderId="4" xfId="5" applyNumberFormat="1" applyFont="1" applyBorder="1" applyAlignment="1">
      <alignment horizontal="center"/>
    </xf>
    <xf numFmtId="0" fontId="11" fillId="0" borderId="5" xfId="5" applyFont="1" applyBorder="1" applyAlignment="1">
      <alignment vertical="top"/>
    </xf>
    <xf numFmtId="49" fontId="11" fillId="0" borderId="5" xfId="5" applyNumberFormat="1" applyFont="1" applyBorder="1" applyAlignment="1">
      <alignment wrapText="1"/>
    </xf>
    <xf numFmtId="168" fontId="11" fillId="0" borderId="5" xfId="5" applyNumberFormat="1" applyFont="1" applyBorder="1"/>
    <xf numFmtId="4" fontId="11" fillId="0" borderId="5" xfId="5" applyNumberFormat="1" applyFont="1" applyBorder="1"/>
    <xf numFmtId="0" fontId="13" fillId="0" borderId="0" xfId="4"/>
    <xf numFmtId="168" fontId="10" fillId="0" borderId="0" xfId="1" applyNumberFormat="1" applyFont="1"/>
    <xf numFmtId="4" fontId="10" fillId="0" borderId="0" xfId="1" applyNumberFormat="1" applyFont="1"/>
    <xf numFmtId="43" fontId="11" fillId="0" borderId="0" xfId="5" applyNumberFormat="1" applyFont="1"/>
    <xf numFmtId="0" fontId="14" fillId="0" borderId="0" xfId="0" applyFont="1"/>
    <xf numFmtId="0" fontId="14" fillId="0" borderId="0" xfId="0" applyFont="1" applyAlignment="1">
      <alignment horizontal="left"/>
    </xf>
    <xf numFmtId="4" fontId="5" fillId="0" borderId="6" xfId="0" applyNumberFormat="1" applyFont="1" applyBorder="1" applyAlignment="1">
      <alignment textRotation="90" wrapText="1"/>
    </xf>
    <xf numFmtId="4" fontId="5" fillId="0" borderId="5" xfId="0" applyNumberFormat="1" applyFont="1" applyBorder="1" applyAlignment="1">
      <alignment horizontal="center" textRotation="90" wrapText="1"/>
    </xf>
    <xf numFmtId="4" fontId="5" fillId="0" borderId="7" xfId="0" applyNumberFormat="1" applyFont="1" applyBorder="1" applyAlignment="1">
      <alignment horizontal="center" textRotation="90" wrapText="1"/>
    </xf>
    <xf numFmtId="167" fontId="17" fillId="3" borderId="0" xfId="3" applyNumberFormat="1" applyFont="1" applyFill="1" applyAlignment="1">
      <alignment horizontal="left" wrapText="1"/>
    </xf>
    <xf numFmtId="44" fontId="17" fillId="0" borderId="0" xfId="2" applyFont="1" applyFill="1" applyBorder="1" applyAlignment="1">
      <alignment horizontal="left"/>
    </xf>
    <xf numFmtId="41" fontId="11" fillId="0" borderId="0" xfId="5" applyNumberFormat="1" applyFont="1"/>
    <xf numFmtId="41" fontId="11" fillId="0" borderId="0" xfId="1" applyNumberFormat="1" applyFont="1" applyFill="1"/>
    <xf numFmtId="44" fontId="18" fillId="0" borderId="0" xfId="2" applyFont="1" applyFill="1" applyBorder="1" applyAlignment="1">
      <alignment horizontal="left"/>
    </xf>
    <xf numFmtId="3" fontId="11" fillId="0" borderId="0" xfId="5" applyNumberFormat="1" applyFont="1"/>
    <xf numFmtId="49" fontId="4" fillId="0" borderId="0" xfId="0" applyNumberFormat="1" applyFont="1" applyAlignment="1">
      <alignment horizontal="center"/>
    </xf>
    <xf numFmtId="0" fontId="3" fillId="0" borderId="0" xfId="0" applyFont="1" applyAlignment="1">
      <alignment vertical="top" wrapText="1"/>
    </xf>
    <xf numFmtId="49" fontId="3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vertical="top" wrapText="1"/>
    </xf>
    <xf numFmtId="164" fontId="3" fillId="0" borderId="0" xfId="0" applyNumberFormat="1" applyFont="1" applyAlignment="1">
      <alignment horizontal="right" vertical="top" wrapText="1"/>
    </xf>
    <xf numFmtId="164" fontId="14" fillId="0" borderId="0" xfId="0" applyNumberFormat="1" applyFont="1"/>
    <xf numFmtId="49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0" fillId="0" borderId="0" xfId="0" applyNumberFormat="1" applyAlignment="1">
      <alignment horizontal="left"/>
    </xf>
    <xf numFmtId="164" fontId="3" fillId="0" borderId="0" xfId="0" applyNumberFormat="1" applyFont="1"/>
    <xf numFmtId="164" fontId="3" fillId="0" borderId="0" xfId="0" applyNumberFormat="1" applyFont="1" applyAlignment="1">
      <alignment horizontal="right"/>
    </xf>
    <xf numFmtId="164" fontId="14" fillId="0" borderId="0" xfId="0" applyNumberFormat="1" applyFont="1" applyAlignment="1">
      <alignment horizontal="right"/>
    </xf>
    <xf numFmtId="4" fontId="5" fillId="0" borderId="5" xfId="0" applyNumberFormat="1" applyFont="1" applyBorder="1" applyAlignment="1">
      <alignment horizontal="center" textRotation="89" wrapText="1"/>
    </xf>
    <xf numFmtId="17" fontId="14" fillId="0" borderId="0" xfId="0" applyNumberFormat="1" applyFont="1"/>
    <xf numFmtId="4" fontId="5" fillId="0" borderId="7" xfId="0" applyNumberFormat="1" applyFont="1" applyBorder="1" applyAlignment="1">
      <alignment textRotation="90" wrapText="1"/>
    </xf>
    <xf numFmtId="41" fontId="11" fillId="4" borderId="0" xfId="1" applyNumberFormat="1" applyFont="1" applyFill="1"/>
    <xf numFmtId="41" fontId="11" fillId="4" borderId="0" xfId="5" applyNumberFormat="1" applyFont="1" applyFill="1"/>
    <xf numFmtId="166" fontId="19" fillId="2" borderId="1" xfId="0" applyNumberFormat="1" applyFont="1" applyFill="1" applyBorder="1" applyAlignment="1">
      <alignment horizontal="right"/>
    </xf>
    <xf numFmtId="166" fontId="19" fillId="0" borderId="1" xfId="0" applyNumberFormat="1" applyFont="1" applyBorder="1"/>
    <xf numFmtId="2" fontId="19" fillId="0" borderId="1" xfId="0" applyNumberFormat="1" applyFont="1" applyBorder="1" applyAlignment="1">
      <alignment wrapText="1"/>
    </xf>
    <xf numFmtId="0" fontId="19" fillId="0" borderId="1" xfId="0" applyFont="1" applyBorder="1" applyAlignment="1">
      <alignment wrapText="1"/>
    </xf>
    <xf numFmtId="10" fontId="19" fillId="0" borderId="1" xfId="0" applyNumberFormat="1" applyFont="1" applyBorder="1" applyAlignment="1">
      <alignment wrapText="1"/>
    </xf>
    <xf numFmtId="166" fontId="20" fillId="0" borderId="1" xfId="0" applyNumberFormat="1" applyFont="1" applyBorder="1"/>
    <xf numFmtId="2" fontId="21" fillId="0" borderId="1" xfId="0" applyNumberFormat="1" applyFont="1" applyBorder="1" applyAlignment="1">
      <alignment wrapText="1"/>
    </xf>
    <xf numFmtId="0" fontId="21" fillId="0" borderId="1" xfId="0" applyFont="1" applyBorder="1" applyAlignment="1">
      <alignment wrapText="1"/>
    </xf>
    <xf numFmtId="166" fontId="0" fillId="0" borderId="1" xfId="0" applyNumberFormat="1" applyBorder="1"/>
    <xf numFmtId="2" fontId="15" fillId="0" borderId="1" xfId="0" applyNumberFormat="1" applyFont="1" applyBorder="1"/>
    <xf numFmtId="166" fontId="15" fillId="0" borderId="1" xfId="0" applyNumberFormat="1" applyFont="1" applyBorder="1"/>
    <xf numFmtId="166" fontId="22" fillId="0" borderId="1" xfId="0" applyNumberFormat="1" applyFont="1" applyBorder="1"/>
    <xf numFmtId="10" fontId="19" fillId="0" borderId="1" xfId="0" applyNumberFormat="1" applyFont="1" applyBorder="1" applyAlignment="1">
      <alignment horizontal="left" wrapText="1"/>
    </xf>
    <xf numFmtId="10" fontId="22" fillId="0" borderId="1" xfId="0" applyNumberFormat="1" applyFont="1" applyBorder="1" applyAlignment="1">
      <alignment horizontal="right"/>
    </xf>
    <xf numFmtId="43" fontId="22" fillId="0" borderId="1" xfId="1" applyFont="1" applyFill="1" applyBorder="1"/>
    <xf numFmtId="10" fontId="22" fillId="0" borderId="1" xfId="6" applyNumberFormat="1" applyFont="1" applyBorder="1" applyAlignment="1">
      <alignment horizontal="right"/>
    </xf>
    <xf numFmtId="43" fontId="22" fillId="0" borderId="1" xfId="1" applyFont="1" applyBorder="1"/>
    <xf numFmtId="0" fontId="22" fillId="0" borderId="1" xfId="0" applyFont="1" applyBorder="1"/>
    <xf numFmtId="43" fontId="19" fillId="0" borderId="1" xfId="1" applyFont="1" applyFill="1" applyBorder="1"/>
    <xf numFmtId="10" fontId="19" fillId="0" borderId="1" xfId="6" applyNumberFormat="1" applyFont="1" applyBorder="1" applyAlignment="1">
      <alignment horizontal="right"/>
    </xf>
    <xf numFmtId="43" fontId="15" fillId="0" borderId="1" xfId="1" applyFont="1" applyFill="1" applyBorder="1"/>
    <xf numFmtId="43" fontId="15" fillId="0" borderId="1" xfId="1" applyFont="1" applyBorder="1"/>
    <xf numFmtId="43" fontId="15" fillId="0" borderId="1" xfId="1" applyFont="1" applyBorder="1" applyAlignment="1">
      <alignment horizontal="right"/>
    </xf>
    <xf numFmtId="166" fontId="0" fillId="0" borderId="0" xfId="0" applyNumberFormat="1"/>
    <xf numFmtId="43" fontId="22" fillId="4" borderId="1" xfId="1" applyFont="1" applyFill="1" applyBorder="1"/>
    <xf numFmtId="43" fontId="21" fillId="0" borderId="1" xfId="1" applyFont="1" applyBorder="1" applyAlignment="1">
      <alignment horizontal="right"/>
    </xf>
    <xf numFmtId="43" fontId="19" fillId="0" borderId="1" xfId="1" applyFont="1" applyFill="1" applyBorder="1" applyAlignment="1">
      <alignment horizontal="right"/>
    </xf>
    <xf numFmtId="10" fontId="22" fillId="0" borderId="1" xfId="6" applyNumberFormat="1" applyFont="1" applyBorder="1"/>
    <xf numFmtId="166" fontId="22" fillId="0" borderId="1" xfId="0" applyNumberFormat="1" applyFont="1" applyBorder="1" applyAlignment="1">
      <alignment horizontal="left"/>
    </xf>
    <xf numFmtId="43" fontId="19" fillId="0" borderId="1" xfId="1" applyFont="1" applyBorder="1"/>
    <xf numFmtId="43" fontId="22" fillId="0" borderId="1" xfId="1" applyFont="1" applyFill="1" applyBorder="1" applyAlignment="1">
      <alignment horizontal="right"/>
    </xf>
    <xf numFmtId="166" fontId="0" fillId="0" borderId="1" xfId="0" applyNumberFormat="1" applyBorder="1" applyAlignment="1">
      <alignment horizontal="center"/>
    </xf>
    <xf numFmtId="166" fontId="14" fillId="0" borderId="1" xfId="0" applyNumberFormat="1" applyFont="1" applyBorder="1" applyAlignment="1">
      <alignment horizontal="left"/>
    </xf>
    <xf numFmtId="10" fontId="19" fillId="0" borderId="1" xfId="6" applyNumberFormat="1" applyFont="1" applyBorder="1"/>
    <xf numFmtId="10" fontId="22" fillId="0" borderId="1" xfId="6" applyNumberFormat="1" applyFont="1" applyFill="1" applyBorder="1" applyAlignment="1">
      <alignment horizontal="right"/>
    </xf>
    <xf numFmtId="43" fontId="21" fillId="0" borderId="1" xfId="1" applyFont="1" applyFill="1" applyBorder="1"/>
    <xf numFmtId="166" fontId="22" fillId="2" borderId="1" xfId="0" applyNumberFormat="1" applyFont="1" applyFill="1" applyBorder="1" applyAlignment="1">
      <alignment horizontal="right"/>
    </xf>
    <xf numFmtId="10" fontId="22" fillId="0" borderId="1" xfId="0" applyNumberFormat="1" applyFont="1" applyBorder="1"/>
    <xf numFmtId="10" fontId="22" fillId="0" borderId="1" xfId="6" applyNumberFormat="1" applyFont="1" applyFill="1" applyBorder="1"/>
    <xf numFmtId="10" fontId="0" fillId="0" borderId="0" xfId="0" applyNumberFormat="1"/>
    <xf numFmtId="0" fontId="19" fillId="0" borderId="0" xfId="0" applyFont="1"/>
    <xf numFmtId="164" fontId="22" fillId="0" borderId="1" xfId="1" applyNumberFormat="1" applyFont="1" applyFill="1" applyBorder="1"/>
    <xf numFmtId="0" fontId="19" fillId="0" borderId="1" xfId="1" applyNumberFormat="1" applyFont="1" applyFill="1" applyBorder="1"/>
    <xf numFmtId="0" fontId="15" fillId="0" borderId="1" xfId="0" applyFont="1" applyBorder="1"/>
    <xf numFmtId="2" fontId="15" fillId="0" borderId="0" xfId="0" applyNumberFormat="1" applyFont="1"/>
    <xf numFmtId="0" fontId="15" fillId="0" borderId="0" xfId="0" applyFont="1"/>
    <xf numFmtId="0" fontId="22" fillId="0" borderId="0" xfId="0" applyFont="1"/>
    <xf numFmtId="10" fontId="22" fillId="0" borderId="0" xfId="0" applyNumberFormat="1" applyFont="1"/>
    <xf numFmtId="0" fontId="23" fillId="0" borderId="0" xfId="2" applyNumberFormat="1" applyFont="1" applyFill="1" applyBorder="1" applyAlignment="1">
      <alignment horizontal="center"/>
    </xf>
    <xf numFmtId="44" fontId="16" fillId="0" borderId="2" xfId="2" applyFont="1" applyFill="1" applyBorder="1" applyAlignment="1">
      <alignment horizontal="left"/>
    </xf>
    <xf numFmtId="44" fontId="25" fillId="0" borderId="2" xfId="2" applyFont="1" applyFill="1" applyBorder="1" applyAlignment="1">
      <alignment horizontal="right"/>
    </xf>
    <xf numFmtId="0" fontId="17" fillId="0" borderId="0" xfId="3" applyFont="1" applyAlignment="1">
      <alignment horizontal="left" wrapText="1"/>
    </xf>
    <xf numFmtId="4" fontId="17" fillId="0" borderId="0" xfId="3" applyNumberFormat="1" applyFont="1" applyAlignment="1">
      <alignment horizontal="left"/>
    </xf>
    <xf numFmtId="0" fontId="7" fillId="0" borderId="0" xfId="3"/>
    <xf numFmtId="0" fontId="17" fillId="0" borderId="0" xfId="3" applyFont="1" applyAlignment="1">
      <alignment horizontal="left"/>
    </xf>
    <xf numFmtId="0" fontId="16" fillId="0" borderId="0" xfId="2" applyNumberFormat="1" applyFont="1" applyFill="1" applyBorder="1" applyAlignment="1">
      <alignment horizontal="center"/>
    </xf>
    <xf numFmtId="44" fontId="25" fillId="0" borderId="0" xfId="2" applyFont="1" applyFill="1" applyBorder="1" applyAlignment="1">
      <alignment horizontal="left"/>
    </xf>
    <xf numFmtId="44" fontId="18" fillId="0" borderId="2" xfId="2" applyFont="1" applyFill="1" applyBorder="1" applyAlignment="1">
      <alignment horizontal="right"/>
    </xf>
    <xf numFmtId="164" fontId="14" fillId="0" borderId="0" xfId="0" applyNumberFormat="1" applyFont="1" applyAlignment="1">
      <alignment horizontal="center"/>
    </xf>
    <xf numFmtId="165" fontId="19" fillId="0" borderId="1" xfId="0" applyNumberFormat="1" applyFont="1" applyBorder="1" applyAlignment="1">
      <alignment wrapText="1"/>
    </xf>
    <xf numFmtId="165" fontId="21" fillId="0" borderId="1" xfId="0" applyNumberFormat="1" applyFont="1" applyBorder="1" applyAlignment="1">
      <alignment wrapText="1"/>
    </xf>
    <xf numFmtId="165" fontId="15" fillId="0" borderId="1" xfId="0" applyNumberFormat="1" applyFont="1" applyBorder="1"/>
    <xf numFmtId="165" fontId="22" fillId="0" borderId="1" xfId="1" applyNumberFormat="1" applyFont="1" applyFill="1" applyBorder="1"/>
    <xf numFmtId="165" fontId="22" fillId="0" borderId="1" xfId="1" applyNumberFormat="1" applyFont="1" applyBorder="1"/>
    <xf numFmtId="165" fontId="19" fillId="0" borderId="1" xfId="1" applyNumberFormat="1" applyFont="1" applyFill="1" applyBorder="1"/>
    <xf numFmtId="165" fontId="15" fillId="0" borderId="1" xfId="1" applyNumberFormat="1" applyFont="1" applyBorder="1"/>
    <xf numFmtId="165" fontId="15" fillId="0" borderId="1" xfId="1" applyNumberFormat="1" applyFont="1" applyBorder="1" applyAlignment="1">
      <alignment horizontal="right"/>
    </xf>
    <xf numFmtId="165" fontId="21" fillId="0" borderId="1" xfId="1" applyNumberFormat="1" applyFont="1" applyBorder="1" applyAlignment="1">
      <alignment horizontal="right"/>
    </xf>
    <xf numFmtId="165" fontId="19" fillId="0" borderId="1" xfId="1" applyNumberFormat="1" applyFont="1" applyBorder="1"/>
    <xf numFmtId="165" fontId="21" fillId="0" borderId="1" xfId="1" applyNumberFormat="1" applyFont="1" applyFill="1" applyBorder="1"/>
    <xf numFmtId="165" fontId="15" fillId="0" borderId="1" xfId="1" applyNumberFormat="1" applyFont="1" applyFill="1" applyBorder="1"/>
    <xf numFmtId="165" fontId="15" fillId="0" borderId="0" xfId="0" applyNumberFormat="1" applyFont="1"/>
    <xf numFmtId="2" fontId="19" fillId="0" borderId="1" xfId="0" applyNumberFormat="1" applyFont="1" applyBorder="1"/>
    <xf numFmtId="165" fontId="19" fillId="0" borderId="1" xfId="0" applyNumberFormat="1" applyFont="1" applyBorder="1"/>
    <xf numFmtId="44" fontId="18" fillId="0" borderId="4" xfId="2" applyFont="1" applyFill="1" applyBorder="1" applyAlignment="1">
      <alignment horizontal="left"/>
    </xf>
    <xf numFmtId="164" fontId="23" fillId="0" borderId="0" xfId="3" applyNumberFormat="1" applyFont="1" applyAlignment="1">
      <alignment horizontal="center"/>
    </xf>
    <xf numFmtId="164" fontId="24" fillId="0" borderId="0" xfId="3" applyNumberFormat="1" applyFont="1" applyAlignment="1">
      <alignment horizontal="center"/>
    </xf>
    <xf numFmtId="0" fontId="19" fillId="0" borderId="0" xfId="1" applyNumberFormat="1" applyFont="1" applyFill="1" applyBorder="1"/>
    <xf numFmtId="10" fontId="19" fillId="0" borderId="11" xfId="0" applyNumberFormat="1" applyFont="1" applyBorder="1" applyAlignment="1">
      <alignment wrapText="1"/>
    </xf>
    <xf numFmtId="10" fontId="19" fillId="0" borderId="11" xfId="0" applyNumberFormat="1" applyFont="1" applyBorder="1" applyAlignment="1">
      <alignment horizontal="left" wrapText="1"/>
    </xf>
    <xf numFmtId="10" fontId="22" fillId="0" borderId="11" xfId="0" applyNumberFormat="1" applyFont="1" applyBorder="1" applyAlignment="1">
      <alignment horizontal="right"/>
    </xf>
    <xf numFmtId="10" fontId="22" fillId="0" borderId="11" xfId="6" applyNumberFormat="1" applyFont="1" applyBorder="1" applyAlignment="1">
      <alignment horizontal="right"/>
    </xf>
    <xf numFmtId="10" fontId="19" fillId="0" borderId="11" xfId="6" applyNumberFormat="1" applyFont="1" applyBorder="1" applyAlignment="1">
      <alignment horizontal="right"/>
    </xf>
    <xf numFmtId="10" fontId="22" fillId="0" borderId="11" xfId="6" applyNumberFormat="1" applyFont="1" applyFill="1" applyBorder="1" applyAlignment="1">
      <alignment horizontal="right"/>
    </xf>
    <xf numFmtId="10" fontId="22" fillId="0" borderId="11" xfId="6" applyNumberFormat="1" applyFont="1" applyBorder="1"/>
    <xf numFmtId="43" fontId="22" fillId="0" borderId="11" xfId="1" applyFont="1" applyFill="1" applyBorder="1"/>
    <xf numFmtId="43" fontId="19" fillId="0" borderId="11" xfId="1" applyFont="1" applyFill="1" applyBorder="1"/>
    <xf numFmtId="43" fontId="22" fillId="0" borderId="11" xfId="1" applyFont="1" applyFill="1" applyBorder="1" applyAlignment="1">
      <alignment horizontal="right"/>
    </xf>
    <xf numFmtId="43" fontId="19" fillId="0" borderId="11" xfId="1" applyFont="1" applyFill="1" applyBorder="1" applyAlignment="1">
      <alignment horizontal="right"/>
    </xf>
    <xf numFmtId="0" fontId="19" fillId="0" borderId="11" xfId="1" applyNumberFormat="1" applyFont="1" applyFill="1" applyBorder="1"/>
    <xf numFmtId="0" fontId="19" fillId="0" borderId="14" xfId="0" applyFont="1" applyBorder="1" applyAlignment="1">
      <alignment wrapText="1"/>
    </xf>
    <xf numFmtId="0" fontId="19" fillId="0" borderId="0" xfId="0" applyFont="1" applyAlignment="1">
      <alignment wrapText="1"/>
    </xf>
    <xf numFmtId="0" fontId="21" fillId="0" borderId="14" xfId="0" applyFont="1" applyBorder="1" applyAlignment="1">
      <alignment wrapText="1"/>
    </xf>
    <xf numFmtId="0" fontId="15" fillId="0" borderId="14" xfId="0" applyFont="1" applyBorder="1"/>
    <xf numFmtId="0" fontId="19" fillId="0" borderId="0" xfId="0" applyFont="1" applyAlignment="1">
      <alignment horizontal="left" wrapText="1"/>
    </xf>
    <xf numFmtId="0" fontId="19" fillId="0" borderId="14" xfId="0" applyFont="1" applyBorder="1"/>
    <xf numFmtId="0" fontId="22" fillId="0" borderId="0" xfId="0" applyFont="1" applyAlignment="1">
      <alignment horizontal="right"/>
    </xf>
    <xf numFmtId="0" fontId="22" fillId="0" borderId="14" xfId="1" applyNumberFormat="1" applyFont="1" applyFill="1" applyBorder="1"/>
    <xf numFmtId="0" fontId="22" fillId="0" borderId="0" xfId="6" applyNumberFormat="1" applyFont="1" applyBorder="1" applyAlignment="1">
      <alignment horizontal="right"/>
    </xf>
    <xf numFmtId="0" fontId="19" fillId="0" borderId="14" xfId="1" applyNumberFormat="1" applyFont="1" applyFill="1" applyBorder="1"/>
    <xf numFmtId="0" fontId="19" fillId="0" borderId="0" xfId="6" applyNumberFormat="1" applyFont="1" applyBorder="1" applyAlignment="1">
      <alignment horizontal="right"/>
    </xf>
    <xf numFmtId="0" fontId="15" fillId="0" borderId="14" xfId="1" applyNumberFormat="1" applyFont="1" applyFill="1" applyBorder="1"/>
    <xf numFmtId="0" fontId="22" fillId="0" borderId="0" xfId="6" applyNumberFormat="1" applyFont="1" applyFill="1" applyBorder="1" applyAlignment="1">
      <alignment horizontal="right"/>
    </xf>
    <xf numFmtId="0" fontId="22" fillId="0" borderId="0" xfId="6" applyNumberFormat="1" applyFont="1" applyBorder="1"/>
    <xf numFmtId="0" fontId="19" fillId="0" borderId="0" xfId="6" applyNumberFormat="1" applyFont="1" applyBorder="1"/>
    <xf numFmtId="0" fontId="21" fillId="0" borderId="14" xfId="1" applyNumberFormat="1" applyFont="1" applyFill="1" applyBorder="1"/>
    <xf numFmtId="0" fontId="22" fillId="0" borderId="0" xfId="1" applyNumberFormat="1" applyFont="1" applyFill="1" applyBorder="1"/>
    <xf numFmtId="0" fontId="22" fillId="0" borderId="14" xfId="6" applyNumberFormat="1" applyFont="1" applyFill="1" applyBorder="1"/>
    <xf numFmtId="0" fontId="22" fillId="0" borderId="0" xfId="1" applyNumberFormat="1" applyFont="1" applyFill="1" applyBorder="1" applyAlignment="1">
      <alignment horizontal="right"/>
    </xf>
    <xf numFmtId="0" fontId="19" fillId="0" borderId="0" xfId="1" applyNumberFormat="1" applyFont="1" applyFill="1" applyBorder="1" applyAlignment="1">
      <alignment horizontal="right"/>
    </xf>
    <xf numFmtId="0" fontId="28" fillId="0" borderId="0" xfId="0" applyFont="1"/>
    <xf numFmtId="44" fontId="28" fillId="0" borderId="0" xfId="2" applyFont="1"/>
    <xf numFmtId="44" fontId="29" fillId="0" borderId="0" xfId="2" applyFont="1"/>
    <xf numFmtId="0" fontId="27" fillId="0" borderId="0" xfId="0" applyFont="1"/>
    <xf numFmtId="0" fontId="29" fillId="0" borderId="0" xfId="0" applyFont="1"/>
    <xf numFmtId="44" fontId="29" fillId="4" borderId="0" xfId="2" applyFont="1" applyFill="1"/>
    <xf numFmtId="0" fontId="30" fillId="0" borderId="0" xfId="0" applyFont="1"/>
    <xf numFmtId="44" fontId="29" fillId="0" borderId="3" xfId="2" applyFont="1" applyBorder="1"/>
    <xf numFmtId="0" fontId="29" fillId="0" borderId="0" xfId="0" applyFont="1" applyAlignment="1">
      <alignment horizontal="center"/>
    </xf>
    <xf numFmtId="164" fontId="29" fillId="0" borderId="0" xfId="0" applyNumberFormat="1" applyFont="1"/>
    <xf numFmtId="44" fontId="29" fillId="0" borderId="2" xfId="2" applyFont="1" applyBorder="1"/>
    <xf numFmtId="44" fontId="27" fillId="0" borderId="0" xfId="2" applyFont="1"/>
    <xf numFmtId="44" fontId="29" fillId="0" borderId="0" xfId="2" applyFont="1" applyFill="1"/>
    <xf numFmtId="0" fontId="31" fillId="0" borderId="0" xfId="0" applyFont="1"/>
    <xf numFmtId="44" fontId="0" fillId="0" borderId="0" xfId="0" applyNumberFormat="1"/>
    <xf numFmtId="164" fontId="32" fillId="0" borderId="0" xfId="0" applyNumberFormat="1" applyFont="1" applyAlignment="1">
      <alignment horizontal="center"/>
    </xf>
    <xf numFmtId="10" fontId="19" fillId="0" borderId="1" xfId="1" applyNumberFormat="1" applyFont="1" applyFill="1" applyBorder="1"/>
    <xf numFmtId="14" fontId="29" fillId="0" borderId="0" xfId="2" applyNumberFormat="1" applyFont="1" applyFill="1"/>
    <xf numFmtId="164" fontId="29" fillId="4" borderId="0" xfId="2" applyNumberFormat="1" applyFont="1" applyFill="1" applyAlignment="1">
      <alignment horizontal="right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horizontal="right"/>
    </xf>
    <xf numFmtId="14" fontId="14" fillId="0" borderId="0" xfId="0" applyNumberFormat="1" applyFont="1"/>
    <xf numFmtId="0" fontId="5" fillId="0" borderId="0" xfId="0" applyFont="1" applyAlignment="1">
      <alignment horizontal="center" wrapText="1"/>
    </xf>
    <xf numFmtId="14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164" fontId="14" fillId="0" borderId="2" xfId="0" applyNumberFormat="1" applyFont="1" applyBorder="1"/>
    <xf numFmtId="0" fontId="34" fillId="0" borderId="0" xfId="0" applyFont="1"/>
    <xf numFmtId="0" fontId="14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0" fontId="34" fillId="0" borderId="0" xfId="0" applyFont="1"/>
    <xf numFmtId="4" fontId="4" fillId="0" borderId="9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center"/>
    </xf>
    <xf numFmtId="4" fontId="4" fillId="0" borderId="8" xfId="0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16" fillId="3" borderId="0" xfId="3" applyFont="1" applyFill="1" applyAlignment="1">
      <alignment horizontal="center"/>
    </xf>
    <xf numFmtId="0" fontId="26" fillId="3" borderId="0" xfId="3" applyFont="1" applyFill="1" applyAlignment="1">
      <alignment horizontal="center"/>
    </xf>
    <xf numFmtId="49" fontId="10" fillId="5" borderId="0" xfId="5" applyNumberFormat="1" applyFont="1" applyFill="1" applyAlignment="1">
      <alignment horizontal="center" wrapText="1"/>
    </xf>
    <xf numFmtId="14" fontId="10" fillId="0" borderId="0" xfId="5" applyNumberFormat="1" applyFont="1" applyAlignment="1">
      <alignment horizontal="center" wrapText="1"/>
    </xf>
    <xf numFmtId="0" fontId="19" fillId="0" borderId="14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0" fontId="19" fillId="0" borderId="11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2" fillId="0" borderId="13" xfId="0" applyFont="1" applyBorder="1"/>
    <xf numFmtId="0" fontId="19" fillId="4" borderId="11" xfId="0" applyFont="1" applyFill="1" applyBorder="1" applyAlignment="1">
      <alignment horizontal="center"/>
    </xf>
    <xf numFmtId="0" fontId="19" fillId="4" borderId="12" xfId="0" applyFont="1" applyFill="1" applyBorder="1" applyAlignment="1">
      <alignment horizontal="center"/>
    </xf>
    <xf numFmtId="0" fontId="19" fillId="4" borderId="13" xfId="0" applyFont="1" applyFill="1" applyBorder="1" applyAlignment="1">
      <alignment horizontal="center"/>
    </xf>
  </cellXfs>
  <cellStyles count="7">
    <cellStyle name="Comma 3" xfId="1" xr:uid="{00000000-0005-0000-0000-000000000000}"/>
    <cellStyle name="Currency" xfId="2" builtinId="4"/>
    <cellStyle name="Normal" xfId="0" builtinId="0"/>
    <cellStyle name="Normal 2" xfId="3" xr:uid="{00000000-0005-0000-0000-000003000000}"/>
    <cellStyle name="Normal 3" xfId="4" xr:uid="{00000000-0005-0000-0000-000004000000}"/>
    <cellStyle name="Normal_Master Copy Scole Parish Council Accounts" xfId="5" xr:uid="{00000000-0005-0000-0000-000005000000}"/>
    <cellStyle name="Percent" xfId="6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8"/>
  <sheetViews>
    <sheetView topLeftCell="B1" zoomScale="90" zoomScaleNormal="90" workbookViewId="0">
      <pane ySplit="6" topLeftCell="A15" activePane="bottomLeft" state="frozen"/>
      <selection pane="bottomLeft" activeCell="B3" sqref="B3"/>
    </sheetView>
  </sheetViews>
  <sheetFormatPr defaultColWidth="11" defaultRowHeight="14.4" x14ac:dyDescent="0.3"/>
  <cols>
    <col min="1" max="1" width="11.77734375" bestFit="1" customWidth="1"/>
    <col min="2" max="2" width="15.21875" customWidth="1"/>
    <col min="3" max="3" width="9" style="16" customWidth="1"/>
    <col min="4" max="4" width="11" style="18"/>
    <col min="5" max="5" width="25.88671875" style="18" customWidth="1"/>
    <col min="6" max="6" width="12.21875" style="4" bestFit="1" customWidth="1"/>
    <col min="7" max="7" width="7.88671875" style="4" customWidth="1"/>
    <col min="8" max="8" width="12.21875" style="28" bestFit="1" customWidth="1"/>
    <col min="9" max="10" width="11" style="4"/>
    <col min="11" max="11" width="10" style="4" customWidth="1"/>
  </cols>
  <sheetData>
    <row r="1" spans="1:14" ht="15.6" x14ac:dyDescent="0.3">
      <c r="B1" s="226" t="s">
        <v>41</v>
      </c>
      <c r="C1" s="226"/>
      <c r="D1" s="226"/>
      <c r="E1" s="226"/>
      <c r="F1" s="226"/>
    </row>
    <row r="2" spans="1:14" ht="15.6" x14ac:dyDescent="0.3">
      <c r="B2" s="226" t="s">
        <v>259</v>
      </c>
      <c r="C2" s="226"/>
      <c r="D2" s="226"/>
      <c r="E2" s="221"/>
      <c r="F2" s="221"/>
    </row>
    <row r="3" spans="1:14" ht="15.6" x14ac:dyDescent="0.3">
      <c r="B3" s="221"/>
      <c r="C3" s="221"/>
      <c r="D3" s="221"/>
      <c r="E3" s="221"/>
      <c r="F3" s="221"/>
    </row>
    <row r="4" spans="1:14" x14ac:dyDescent="0.3">
      <c r="B4" s="5" t="s">
        <v>0</v>
      </c>
      <c r="C4" s="68"/>
    </row>
    <row r="5" spans="1:14" x14ac:dyDescent="0.3">
      <c r="B5" s="5" t="s">
        <v>217</v>
      </c>
      <c r="C5" s="68"/>
    </row>
    <row r="6" spans="1:14" s="69" customFormat="1" ht="28.8" x14ac:dyDescent="0.3">
      <c r="B6" s="69" t="s">
        <v>1</v>
      </c>
      <c r="C6" s="70" t="s">
        <v>2</v>
      </c>
      <c r="D6" s="25" t="s">
        <v>3</v>
      </c>
      <c r="E6" s="25" t="s">
        <v>4</v>
      </c>
      <c r="F6" s="71" t="s">
        <v>7</v>
      </c>
      <c r="G6" s="71" t="s">
        <v>6</v>
      </c>
      <c r="H6" s="72" t="s">
        <v>5</v>
      </c>
      <c r="I6" s="71" t="s">
        <v>8</v>
      </c>
      <c r="J6" s="71" t="s">
        <v>9</v>
      </c>
      <c r="K6" s="71" t="s">
        <v>11</v>
      </c>
      <c r="L6" s="69" t="s">
        <v>12</v>
      </c>
      <c r="M6" s="69" t="s">
        <v>257</v>
      </c>
    </row>
    <row r="7" spans="1:14" x14ac:dyDescent="0.3">
      <c r="B7" s="57" t="s">
        <v>218</v>
      </c>
      <c r="H7" s="79">
        <v>7603.63</v>
      </c>
    </row>
    <row r="9" spans="1:14" x14ac:dyDescent="0.3">
      <c r="B9" s="57" t="s">
        <v>188</v>
      </c>
    </row>
    <row r="10" spans="1:14" x14ac:dyDescent="0.3">
      <c r="A10" s="15"/>
      <c r="B10" t="s">
        <v>1</v>
      </c>
      <c r="D10" s="18" t="s">
        <v>13</v>
      </c>
      <c r="F10" s="4" t="s">
        <v>7</v>
      </c>
      <c r="G10" s="4" t="s">
        <v>6</v>
      </c>
      <c r="H10" s="28" t="s">
        <v>5</v>
      </c>
    </row>
    <row r="11" spans="1:14" x14ac:dyDescent="0.3">
      <c r="B11" s="15">
        <v>45775</v>
      </c>
      <c r="D11" s="18" t="s">
        <v>159</v>
      </c>
      <c r="E11" s="18" t="s">
        <v>160</v>
      </c>
      <c r="F11" s="4">
        <v>5412</v>
      </c>
      <c r="H11" s="28">
        <v>5412</v>
      </c>
      <c r="I11" s="4">
        <v>5412</v>
      </c>
      <c r="L11" s="4"/>
      <c r="M11" s="4"/>
      <c r="N11" s="4"/>
    </row>
    <row r="12" spans="1:14" x14ac:dyDescent="0.3">
      <c r="A12" s="15"/>
      <c r="B12" s="15">
        <v>45919</v>
      </c>
      <c r="D12" s="18" t="s">
        <v>159</v>
      </c>
      <c r="E12" s="18" t="s">
        <v>205</v>
      </c>
      <c r="F12" s="4">
        <v>5412</v>
      </c>
      <c r="H12" s="28">
        <v>5412</v>
      </c>
      <c r="I12" s="4">
        <v>5412</v>
      </c>
      <c r="M12" s="4"/>
      <c r="N12" s="4"/>
    </row>
    <row r="13" spans="1:14" x14ac:dyDescent="0.3">
      <c r="A13" s="15"/>
      <c r="B13" s="15">
        <v>45901</v>
      </c>
      <c r="D13" s="17" t="s">
        <v>238</v>
      </c>
      <c r="E13" s="17" t="s">
        <v>240</v>
      </c>
      <c r="F13" s="4">
        <v>96</v>
      </c>
      <c r="G13" s="4">
        <v>19.2</v>
      </c>
      <c r="H13" s="28">
        <v>115.2</v>
      </c>
      <c r="L13" s="4"/>
      <c r="M13" s="28">
        <v>96</v>
      </c>
      <c r="N13" s="4"/>
    </row>
    <row r="14" spans="1:14" x14ac:dyDescent="0.3">
      <c r="A14" s="15"/>
      <c r="B14" s="15">
        <v>45900</v>
      </c>
      <c r="D14" s="18" t="s">
        <v>235</v>
      </c>
      <c r="E14" s="18" t="s">
        <v>239</v>
      </c>
      <c r="F14" s="4">
        <v>285.48</v>
      </c>
      <c r="H14" s="28">
        <v>285.48</v>
      </c>
      <c r="M14" s="28">
        <v>285.48</v>
      </c>
      <c r="N14" s="4"/>
    </row>
    <row r="15" spans="1:14" x14ac:dyDescent="0.3">
      <c r="A15" s="15"/>
      <c r="B15" s="15">
        <v>46112</v>
      </c>
      <c r="D15" s="18" t="s">
        <v>245</v>
      </c>
      <c r="E15" s="18" t="s">
        <v>246</v>
      </c>
      <c r="F15" s="4">
        <v>46</v>
      </c>
      <c r="H15" s="28">
        <v>46</v>
      </c>
      <c r="M15" s="28">
        <v>46</v>
      </c>
      <c r="N15" s="4"/>
    </row>
    <row r="16" spans="1:14" x14ac:dyDescent="0.3">
      <c r="A16" s="15"/>
      <c r="B16" s="216" t="s">
        <v>189</v>
      </c>
      <c r="M16" s="4"/>
      <c r="N16" s="4"/>
    </row>
    <row r="17" spans="2:15" x14ac:dyDescent="0.3">
      <c r="B17" s="15">
        <v>45838</v>
      </c>
      <c r="D17" s="18" t="s">
        <v>169</v>
      </c>
      <c r="E17" s="18" t="s">
        <v>190</v>
      </c>
      <c r="F17" s="4">
        <v>28.59</v>
      </c>
      <c r="H17" s="28">
        <v>28.59</v>
      </c>
      <c r="K17" s="4">
        <v>28.59</v>
      </c>
      <c r="M17" s="4"/>
      <c r="N17" s="4"/>
    </row>
    <row r="18" spans="2:15" x14ac:dyDescent="0.3">
      <c r="B18" s="15">
        <v>45930</v>
      </c>
      <c r="D18" s="18" t="s">
        <v>169</v>
      </c>
      <c r="E18" s="18" t="s">
        <v>190</v>
      </c>
      <c r="F18" s="4">
        <v>27.88</v>
      </c>
      <c r="H18" s="28">
        <v>27.88</v>
      </c>
      <c r="K18" s="4">
        <v>27.88</v>
      </c>
      <c r="M18" s="4"/>
      <c r="N18" s="4"/>
    </row>
    <row r="19" spans="2:15" x14ac:dyDescent="0.3">
      <c r="B19" s="15">
        <v>46022</v>
      </c>
      <c r="D19" s="18" t="s">
        <v>169</v>
      </c>
      <c r="E19" s="18" t="s">
        <v>11</v>
      </c>
      <c r="F19" s="4">
        <v>27.25</v>
      </c>
      <c r="H19" s="28">
        <v>27.25</v>
      </c>
      <c r="K19" s="4">
        <v>27.25</v>
      </c>
      <c r="L19" s="4"/>
      <c r="M19" s="4"/>
      <c r="N19" s="4"/>
      <c r="O19" s="73"/>
    </row>
    <row r="20" spans="2:15" x14ac:dyDescent="0.3">
      <c r="B20" s="15">
        <v>46112</v>
      </c>
      <c r="D20" s="17" t="s">
        <v>169</v>
      </c>
      <c r="E20" s="17" t="s">
        <v>11</v>
      </c>
      <c r="F20" s="4">
        <v>25.64</v>
      </c>
      <c r="H20" s="28">
        <v>25.64</v>
      </c>
      <c r="K20" s="4">
        <v>25.64</v>
      </c>
      <c r="L20" s="4"/>
      <c r="M20" s="4"/>
      <c r="N20" s="4"/>
    </row>
    <row r="21" spans="2:15" s="57" customFormat="1" ht="15" thickBot="1" x14ac:dyDescent="0.35">
      <c r="B21" s="216" t="s">
        <v>219</v>
      </c>
      <c r="C21" s="16"/>
      <c r="D21" s="18"/>
      <c r="E21" s="18"/>
      <c r="F21" s="6">
        <f>SUM(F11:F20)</f>
        <v>11360.839999999998</v>
      </c>
      <c r="G21" s="6">
        <f>SUM(G11:G20)</f>
        <v>19.2</v>
      </c>
      <c r="H21" s="6">
        <f>SUM(H11:H20)</f>
        <v>11380.039999999999</v>
      </c>
      <c r="I21" s="6">
        <f t="shared" ref="I21:L21" si="0">SUM(I11:I20)</f>
        <v>10824</v>
      </c>
      <c r="J21" s="6">
        <f t="shared" si="0"/>
        <v>0</v>
      </c>
      <c r="K21" s="6">
        <f t="shared" si="0"/>
        <v>109.36</v>
      </c>
      <c r="L21" s="6">
        <f t="shared" si="0"/>
        <v>0</v>
      </c>
      <c r="M21" s="220">
        <f>SUM(M11:M20)</f>
        <v>427.48</v>
      </c>
      <c r="N21" s="26">
        <f>SUM(I21:M21)</f>
        <v>11360.84</v>
      </c>
      <c r="O21" s="73"/>
    </row>
    <row r="22" spans="2:15" ht="15" thickTop="1" x14ac:dyDescent="0.3">
      <c r="F22" s="77"/>
      <c r="G22" s="77"/>
      <c r="H22" s="78"/>
    </row>
    <row r="23" spans="2:15" s="57" customFormat="1" x14ac:dyDescent="0.3">
      <c r="B23" s="222"/>
      <c r="C23" s="222"/>
      <c r="D23" s="58"/>
      <c r="E23" s="58"/>
      <c r="F23" s="78"/>
      <c r="G23" s="78"/>
      <c r="H23" s="78">
        <f>SUM(H7+H21)</f>
        <v>18983.669999999998</v>
      </c>
      <c r="I23" s="77"/>
      <c r="J23" s="77"/>
      <c r="K23" s="77"/>
      <c r="L23" s="77"/>
      <c r="M23" s="77"/>
      <c r="N23" s="77"/>
    </row>
    <row r="24" spans="2:15" x14ac:dyDescent="0.3">
      <c r="B24" s="224" t="s">
        <v>252</v>
      </c>
      <c r="C24" s="225"/>
      <c r="D24" s="225"/>
      <c r="H24" s="79">
        <v>9357.85</v>
      </c>
    </row>
    <row r="25" spans="2:15" x14ac:dyDescent="0.3">
      <c r="B25" s="224" t="s">
        <v>253</v>
      </c>
      <c r="C25" s="225"/>
      <c r="D25" s="225"/>
      <c r="E25" s="58"/>
      <c r="F25" s="73"/>
      <c r="G25" s="73"/>
      <c r="H25" s="79">
        <f>SUM(H23-H24)</f>
        <v>9625.8199999999979</v>
      </c>
      <c r="I25" s="73"/>
      <c r="J25" s="73"/>
      <c r="K25" s="73"/>
      <c r="L25" s="73"/>
      <c r="M25" s="73"/>
      <c r="N25" s="73"/>
    </row>
    <row r="26" spans="2:15" x14ac:dyDescent="0.3">
      <c r="L26" s="4"/>
    </row>
    <row r="27" spans="2:15" x14ac:dyDescent="0.3">
      <c r="B27" s="57" t="s">
        <v>220</v>
      </c>
      <c r="C27" s="74"/>
      <c r="D27" s="58"/>
    </row>
    <row r="28" spans="2:15" x14ac:dyDescent="0.3">
      <c r="B28" s="223" t="s">
        <v>221</v>
      </c>
      <c r="C28" s="223"/>
      <c r="D28" s="76">
        <f>SUM(H21-I21)</f>
        <v>556.03999999999905</v>
      </c>
    </row>
  </sheetData>
  <mergeCells count="6">
    <mergeCell ref="B23:C23"/>
    <mergeCell ref="B28:C28"/>
    <mergeCell ref="B24:D24"/>
    <mergeCell ref="B25:D25"/>
    <mergeCell ref="B1:F1"/>
    <mergeCell ref="B2:D2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73"/>
  <sheetViews>
    <sheetView zoomScale="117" zoomScaleNormal="117" workbookViewId="0">
      <pane ySplit="3" topLeftCell="A61" activePane="bottomLeft" state="frozen"/>
      <selection pane="bottomLeft" activeCell="I67" sqref="I67"/>
    </sheetView>
  </sheetViews>
  <sheetFormatPr defaultColWidth="9.21875" defaultRowHeight="15" customHeight="1" x14ac:dyDescent="0.3"/>
  <cols>
    <col min="1" max="1" width="4.77734375" style="1" customWidth="1"/>
    <col min="2" max="2" width="17.33203125" style="1" customWidth="1"/>
    <col min="3" max="3" width="18.5546875" style="1" customWidth="1"/>
    <col min="4" max="4" width="16.44140625" style="1" customWidth="1"/>
    <col min="5" max="5" width="11.21875" style="2" bestFit="1" customWidth="1"/>
    <col min="6" max="6" width="10" style="2" bestFit="1" customWidth="1"/>
    <col min="7" max="7" width="10.77734375" style="2" bestFit="1" customWidth="1"/>
    <col min="8" max="8" width="9.21875" style="10"/>
    <col min="9" max="9" width="10.88671875" style="9" customWidth="1"/>
    <col min="10" max="10" width="10" style="9" bestFit="1" customWidth="1"/>
    <col min="11" max="14" width="9.21875" style="9"/>
    <col min="15" max="15" width="10.77734375" style="9" customWidth="1"/>
    <col min="16" max="16" width="10" style="9" bestFit="1" customWidth="1"/>
    <col min="17" max="21" width="10" style="9" customWidth="1"/>
    <col min="22" max="22" width="10" style="9" bestFit="1" customWidth="1"/>
    <col min="23" max="23" width="10" style="9" customWidth="1"/>
    <col min="24" max="25" width="9" style="9" customWidth="1"/>
    <col min="26" max="26" width="9.21875" style="9" bestFit="1" customWidth="1"/>
    <col min="27" max="27" width="11.21875" style="1" customWidth="1"/>
    <col min="28" max="28" width="9.77734375" style="1" bestFit="1" customWidth="1"/>
    <col min="29" max="16384" width="9.21875" style="1"/>
  </cols>
  <sheetData>
    <row r="1" spans="1:28" ht="15" customHeight="1" thickBot="1" x14ac:dyDescent="0.35">
      <c r="B1" s="5" t="s">
        <v>16</v>
      </c>
    </row>
    <row r="2" spans="1:28" ht="15" customHeight="1" x14ac:dyDescent="0.3">
      <c r="B2" s="5" t="s">
        <v>217</v>
      </c>
      <c r="I2" s="229" t="s">
        <v>17</v>
      </c>
      <c r="J2" s="228"/>
      <c r="K2" s="227" t="s">
        <v>18</v>
      </c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8"/>
    </row>
    <row r="3" spans="1:28" ht="81.599999999999994" customHeight="1" thickBot="1" x14ac:dyDescent="0.35">
      <c r="B3" s="1" t="s">
        <v>1</v>
      </c>
      <c r="C3" s="1" t="s">
        <v>19</v>
      </c>
      <c r="D3" s="1" t="s">
        <v>20</v>
      </c>
      <c r="E3" s="2" t="s">
        <v>135</v>
      </c>
      <c r="F3" s="2" t="s">
        <v>6</v>
      </c>
      <c r="G3" s="2" t="s">
        <v>134</v>
      </c>
      <c r="H3" s="27" t="s">
        <v>21</v>
      </c>
      <c r="I3" s="59" t="s">
        <v>22</v>
      </c>
      <c r="J3" s="82" t="s">
        <v>14</v>
      </c>
      <c r="K3" s="60" t="s">
        <v>24</v>
      </c>
      <c r="L3" s="60" t="s">
        <v>25</v>
      </c>
      <c r="M3" s="60" t="s">
        <v>26</v>
      </c>
      <c r="N3" s="60" t="s">
        <v>27</v>
      </c>
      <c r="O3" s="80" t="s">
        <v>29</v>
      </c>
      <c r="P3" s="60" t="s">
        <v>30</v>
      </c>
      <c r="Q3" s="60" t="s">
        <v>140</v>
      </c>
      <c r="R3" s="60" t="s">
        <v>32</v>
      </c>
      <c r="S3" s="60" t="s">
        <v>33</v>
      </c>
      <c r="T3" s="60" t="s">
        <v>34</v>
      </c>
      <c r="U3" s="60" t="s">
        <v>35</v>
      </c>
      <c r="V3" s="60" t="s">
        <v>223</v>
      </c>
      <c r="W3" s="60" t="s">
        <v>37</v>
      </c>
      <c r="X3" s="60" t="s">
        <v>39</v>
      </c>
      <c r="Y3" s="60" t="s">
        <v>121</v>
      </c>
      <c r="Z3" s="61" t="s">
        <v>40</v>
      </c>
    </row>
    <row r="4" spans="1:28" ht="15" customHeight="1" x14ac:dyDescent="0.3">
      <c r="H4" s="27"/>
      <c r="I4" s="29"/>
      <c r="J4" s="29"/>
      <c r="K4" s="30"/>
      <c r="L4" s="30"/>
      <c r="M4" s="30"/>
      <c r="N4" s="30"/>
      <c r="O4" s="31"/>
      <c r="P4" s="30"/>
      <c r="Q4" s="30"/>
      <c r="R4" s="30"/>
      <c r="S4" s="30"/>
      <c r="T4" s="30"/>
      <c r="U4" s="30"/>
      <c r="V4" s="30"/>
      <c r="W4" s="30"/>
      <c r="X4" s="30"/>
      <c r="Y4" s="2"/>
      <c r="Z4" s="29"/>
      <c r="AA4" s="2"/>
      <c r="AB4" s="2"/>
    </row>
    <row r="5" spans="1:28" ht="15" customHeight="1" x14ac:dyDescent="0.3">
      <c r="B5" s="1" t="s">
        <v>1</v>
      </c>
      <c r="C5" s="1" t="s">
        <v>13</v>
      </c>
      <c r="D5" s="1" t="s">
        <v>20</v>
      </c>
      <c r="E5" s="2" t="s">
        <v>133</v>
      </c>
      <c r="F5" s="2" t="s">
        <v>6</v>
      </c>
      <c r="G5" s="2" t="s">
        <v>134</v>
      </c>
    </row>
    <row r="6" spans="1:28" ht="15" customHeight="1" x14ac:dyDescent="0.3">
      <c r="A6" s="1">
        <v>1</v>
      </c>
      <c r="B6" s="24">
        <v>45748</v>
      </c>
      <c r="C6" s="1" t="s">
        <v>161</v>
      </c>
      <c r="D6" s="1" t="s">
        <v>162</v>
      </c>
      <c r="E6" s="2">
        <v>101.94</v>
      </c>
      <c r="G6" s="2">
        <v>101.94</v>
      </c>
      <c r="K6" s="9">
        <v>101.94</v>
      </c>
      <c r="AA6" s="2"/>
      <c r="AB6" s="2"/>
    </row>
    <row r="7" spans="1:28" ht="15" customHeight="1" x14ac:dyDescent="0.3">
      <c r="A7" s="1">
        <v>2</v>
      </c>
      <c r="B7" s="24">
        <v>45748</v>
      </c>
      <c r="C7" s="1" t="s">
        <v>14</v>
      </c>
      <c r="D7" s="1" t="s">
        <v>163</v>
      </c>
      <c r="E7" s="2">
        <v>192.2</v>
      </c>
      <c r="G7" s="2">
        <v>192.2</v>
      </c>
      <c r="I7" s="2"/>
      <c r="J7" s="2">
        <v>192.2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5" customHeight="1" x14ac:dyDescent="0.3">
      <c r="A8" s="1">
        <v>3</v>
      </c>
      <c r="B8" s="24">
        <v>45748</v>
      </c>
      <c r="C8" s="1" t="s">
        <v>161</v>
      </c>
      <c r="D8" s="1" t="s">
        <v>164</v>
      </c>
      <c r="E8" s="2">
        <v>285.68</v>
      </c>
      <c r="G8" s="2">
        <v>285.68</v>
      </c>
      <c r="I8" s="2">
        <v>285.68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5" customHeight="1" x14ac:dyDescent="0.3">
      <c r="A9" s="1">
        <v>4</v>
      </c>
      <c r="B9" s="15">
        <v>45748</v>
      </c>
      <c r="C9" s="214" t="s">
        <v>165</v>
      </c>
      <c r="D9" s="1" t="s">
        <v>166</v>
      </c>
      <c r="E9" s="2">
        <v>200</v>
      </c>
      <c r="G9" s="2">
        <v>200</v>
      </c>
      <c r="V9" s="9">
        <v>200</v>
      </c>
      <c r="AA9" s="2"/>
      <c r="AB9" s="2"/>
    </row>
    <row r="10" spans="1:28" ht="15" customHeight="1" x14ac:dyDescent="0.3">
      <c r="A10" s="1">
        <v>5</v>
      </c>
      <c r="B10" s="15">
        <v>45763</v>
      </c>
      <c r="C10" s="1" t="s">
        <v>167</v>
      </c>
      <c r="D10" s="1" t="s">
        <v>168</v>
      </c>
      <c r="E10" s="2">
        <v>15.35</v>
      </c>
      <c r="F10" s="2">
        <v>3.07</v>
      </c>
      <c r="G10" s="2">
        <v>18.420000000000002</v>
      </c>
      <c r="K10" s="9">
        <v>15.35</v>
      </c>
      <c r="AA10" s="2"/>
      <c r="AB10" s="2"/>
    </row>
    <row r="11" spans="1:28" ht="15" customHeight="1" x14ac:dyDescent="0.3">
      <c r="A11" s="1">
        <v>6</v>
      </c>
      <c r="B11" s="15">
        <v>45777</v>
      </c>
      <c r="C11" s="1" t="s">
        <v>169</v>
      </c>
      <c r="D11" s="1" t="s">
        <v>170</v>
      </c>
      <c r="E11" s="2">
        <v>6</v>
      </c>
      <c r="G11" s="2">
        <v>6</v>
      </c>
      <c r="I11" s="2"/>
      <c r="J11" s="2"/>
      <c r="K11" s="2">
        <v>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5" customHeight="1" x14ac:dyDescent="0.3">
      <c r="A12" s="1">
        <v>7</v>
      </c>
      <c r="B12" s="15">
        <v>45784</v>
      </c>
      <c r="C12" s="1" t="s">
        <v>171</v>
      </c>
      <c r="D12" s="214" t="s">
        <v>172</v>
      </c>
      <c r="E12" s="2">
        <v>200</v>
      </c>
      <c r="G12" s="2">
        <v>200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>
        <v>200</v>
      </c>
      <c r="W12" s="2"/>
      <c r="X12" s="2"/>
      <c r="Y12" s="2"/>
      <c r="Z12" s="2"/>
      <c r="AA12" s="2"/>
      <c r="AB12" s="2"/>
    </row>
    <row r="13" spans="1:28" ht="15" customHeight="1" x14ac:dyDescent="0.3">
      <c r="A13" s="1">
        <v>8</v>
      </c>
      <c r="B13" s="15">
        <v>45784</v>
      </c>
      <c r="C13" s="214" t="s">
        <v>233</v>
      </c>
      <c r="D13" s="1" t="s">
        <v>173</v>
      </c>
      <c r="E13" s="2">
        <v>155</v>
      </c>
      <c r="F13" s="2">
        <v>31</v>
      </c>
      <c r="G13" s="2">
        <v>186</v>
      </c>
      <c r="I13" s="2"/>
      <c r="J13" s="2"/>
      <c r="K13" s="2"/>
      <c r="L13" s="2"/>
      <c r="M13" s="2"/>
      <c r="N13" s="2"/>
      <c r="O13" s="2"/>
      <c r="P13" s="2"/>
      <c r="Q13" s="2"/>
      <c r="R13" s="2">
        <v>155</v>
      </c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" customHeight="1" x14ac:dyDescent="0.3">
      <c r="A14" s="1">
        <v>9</v>
      </c>
      <c r="B14" s="15">
        <v>45791</v>
      </c>
      <c r="C14" s="1" t="s">
        <v>167</v>
      </c>
      <c r="D14" s="1" t="s">
        <v>174</v>
      </c>
      <c r="E14" s="2">
        <v>15.43</v>
      </c>
      <c r="F14" s="2">
        <v>3.09</v>
      </c>
      <c r="G14" s="2">
        <v>18.52</v>
      </c>
      <c r="I14" s="2"/>
      <c r="J14" s="2"/>
      <c r="K14" s="2">
        <v>15.43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" customHeight="1" x14ac:dyDescent="0.3">
      <c r="A15" s="1">
        <v>10</v>
      </c>
      <c r="B15" s="15">
        <v>45791</v>
      </c>
      <c r="C15" s="1" t="s">
        <v>14</v>
      </c>
      <c r="D15" s="1" t="s">
        <v>175</v>
      </c>
      <c r="E15" s="2">
        <v>129.6</v>
      </c>
      <c r="G15" s="2">
        <v>129.6</v>
      </c>
      <c r="I15" s="2"/>
      <c r="J15" s="2">
        <v>129.6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5" customHeight="1" x14ac:dyDescent="0.3">
      <c r="A16" s="1">
        <v>11</v>
      </c>
      <c r="B16" s="15">
        <v>45791</v>
      </c>
      <c r="C16" s="1" t="s">
        <v>161</v>
      </c>
      <c r="D16" s="1" t="s">
        <v>258</v>
      </c>
      <c r="E16" s="2">
        <v>285.68</v>
      </c>
      <c r="G16" s="2">
        <v>285.68</v>
      </c>
      <c r="I16" s="2">
        <v>285.68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5" customHeight="1" x14ac:dyDescent="0.3">
      <c r="A17" s="1">
        <v>12</v>
      </c>
      <c r="B17" s="15">
        <v>45791</v>
      </c>
      <c r="C17" s="1" t="s">
        <v>233</v>
      </c>
      <c r="D17" s="1" t="s">
        <v>176</v>
      </c>
      <c r="E17" s="215">
        <v>160</v>
      </c>
      <c r="F17" s="2">
        <v>32</v>
      </c>
      <c r="G17" s="2">
        <v>192</v>
      </c>
      <c r="R17" s="9">
        <v>160</v>
      </c>
      <c r="AA17" s="2"/>
      <c r="AB17" s="2"/>
    </row>
    <row r="18" spans="1:28" ht="15" customHeight="1" x14ac:dyDescent="0.3">
      <c r="A18" s="1">
        <v>13</v>
      </c>
      <c r="B18" s="24">
        <v>45791</v>
      </c>
      <c r="C18" s="1" t="s">
        <v>177</v>
      </c>
      <c r="D18" s="1" t="s">
        <v>178</v>
      </c>
      <c r="E18" s="2">
        <v>120</v>
      </c>
      <c r="G18" s="2">
        <v>120</v>
      </c>
      <c r="I18" s="2"/>
      <c r="J18" s="2"/>
      <c r="K18" s="2"/>
      <c r="L18" s="2"/>
      <c r="M18" s="2"/>
      <c r="N18" s="9">
        <v>120</v>
      </c>
      <c r="AA18" s="2"/>
      <c r="AB18" s="2"/>
    </row>
    <row r="19" spans="1:28" ht="15" customHeight="1" x14ac:dyDescent="0.3">
      <c r="A19" s="1">
        <v>14</v>
      </c>
      <c r="B19" s="24">
        <v>45807</v>
      </c>
      <c r="C19" s="1" t="s">
        <v>161</v>
      </c>
      <c r="D19" s="1" t="s">
        <v>179</v>
      </c>
      <c r="E19" s="2">
        <v>285.68</v>
      </c>
      <c r="G19" s="2">
        <v>285.68</v>
      </c>
      <c r="I19" s="2">
        <v>285.68</v>
      </c>
      <c r="J19" s="2"/>
      <c r="K19" s="2"/>
      <c r="L19" s="2"/>
      <c r="M19" s="2"/>
      <c r="AA19" s="2"/>
      <c r="AB19" s="2"/>
    </row>
    <row r="20" spans="1:28" ht="15" customHeight="1" x14ac:dyDescent="0.3">
      <c r="A20" s="1">
        <v>15</v>
      </c>
      <c r="B20" s="24">
        <v>45808</v>
      </c>
      <c r="C20" s="1" t="s">
        <v>180</v>
      </c>
      <c r="D20" s="1" t="s">
        <v>186</v>
      </c>
      <c r="E20" s="2">
        <v>6</v>
      </c>
      <c r="G20" s="2">
        <v>6</v>
      </c>
      <c r="I20" s="2"/>
      <c r="J20" s="2"/>
      <c r="K20" s="2">
        <v>6</v>
      </c>
      <c r="L20" s="2"/>
      <c r="M20" s="2"/>
      <c r="AA20" s="2"/>
      <c r="AB20" s="2"/>
    </row>
    <row r="21" spans="1:28" ht="15" customHeight="1" x14ac:dyDescent="0.3">
      <c r="A21" s="1">
        <v>16</v>
      </c>
      <c r="B21" s="24">
        <v>45822</v>
      </c>
      <c r="C21" s="1" t="s">
        <v>167</v>
      </c>
      <c r="D21" s="1" t="s">
        <v>185</v>
      </c>
      <c r="E21" s="2">
        <v>15.43</v>
      </c>
      <c r="F21" s="2">
        <v>3.09</v>
      </c>
      <c r="G21" s="2">
        <v>18.52</v>
      </c>
      <c r="I21" s="2"/>
      <c r="J21" s="2"/>
      <c r="K21" s="2">
        <v>15.43</v>
      </c>
      <c r="L21" s="2"/>
      <c r="M21" s="2"/>
      <c r="AA21" s="2"/>
      <c r="AB21" s="2"/>
    </row>
    <row r="22" spans="1:28" ht="15" customHeight="1" x14ac:dyDescent="0.3">
      <c r="A22" s="1">
        <v>17</v>
      </c>
      <c r="B22" s="24">
        <v>45824</v>
      </c>
      <c r="C22" s="1" t="s">
        <v>182</v>
      </c>
      <c r="D22" s="214" t="s">
        <v>183</v>
      </c>
      <c r="E22" s="2">
        <v>80</v>
      </c>
      <c r="G22" s="2">
        <v>80</v>
      </c>
      <c r="I22" s="2"/>
      <c r="J22" s="2"/>
      <c r="K22" s="2"/>
      <c r="L22" s="2"/>
      <c r="M22" s="2"/>
      <c r="O22" s="9">
        <v>80</v>
      </c>
      <c r="AA22" s="2"/>
      <c r="AB22" s="2"/>
    </row>
    <row r="23" spans="1:28" ht="15" customHeight="1" x14ac:dyDescent="0.3">
      <c r="A23" s="1">
        <v>18</v>
      </c>
      <c r="B23" s="24">
        <v>45838</v>
      </c>
      <c r="C23" s="1" t="s">
        <v>161</v>
      </c>
      <c r="D23" s="1" t="s">
        <v>184</v>
      </c>
      <c r="E23" s="2">
        <v>285.48</v>
      </c>
      <c r="G23" s="2">
        <v>285.48</v>
      </c>
      <c r="I23" s="2">
        <v>285.48</v>
      </c>
      <c r="J23" s="2"/>
      <c r="K23" s="2"/>
      <c r="L23" s="2"/>
      <c r="M23" s="2"/>
      <c r="AA23" s="2"/>
      <c r="AB23" s="2"/>
    </row>
    <row r="24" spans="1:28" ht="15" customHeight="1" x14ac:dyDescent="0.3">
      <c r="A24" s="1">
        <v>18</v>
      </c>
      <c r="B24" s="24">
        <v>45838</v>
      </c>
      <c r="C24" s="1" t="s">
        <v>14</v>
      </c>
      <c r="D24" s="1" t="s">
        <v>181</v>
      </c>
      <c r="E24" s="2">
        <v>65</v>
      </c>
      <c r="G24" s="2">
        <v>65</v>
      </c>
      <c r="I24" s="2"/>
      <c r="J24" s="2">
        <v>65</v>
      </c>
      <c r="K24" s="2"/>
      <c r="L24" s="2"/>
      <c r="M24" s="2"/>
      <c r="AA24" s="2"/>
      <c r="AB24" s="2"/>
    </row>
    <row r="25" spans="1:28" ht="15" customHeight="1" x14ac:dyDescent="0.3">
      <c r="A25" s="1">
        <v>19</v>
      </c>
      <c r="B25" s="24">
        <v>45838</v>
      </c>
      <c r="C25" s="1" t="s">
        <v>169</v>
      </c>
      <c r="D25" s="1" t="s">
        <v>187</v>
      </c>
      <c r="E25" s="2">
        <v>6</v>
      </c>
      <c r="G25" s="2">
        <v>6</v>
      </c>
      <c r="K25" s="9">
        <v>6</v>
      </c>
      <c r="AA25" s="2"/>
      <c r="AB25" s="2"/>
    </row>
    <row r="26" spans="1:28" ht="53.4" customHeight="1" x14ac:dyDescent="0.3">
      <c r="A26" s="1">
        <v>20</v>
      </c>
      <c r="B26" s="24">
        <v>45852</v>
      </c>
      <c r="C26" s="1" t="s">
        <v>191</v>
      </c>
      <c r="D26" s="217" t="s">
        <v>192</v>
      </c>
      <c r="E26" s="2">
        <v>622</v>
      </c>
      <c r="G26" s="2">
        <v>622</v>
      </c>
      <c r="Q26" s="9">
        <v>270</v>
      </c>
      <c r="R26" s="9">
        <v>154</v>
      </c>
      <c r="S26" s="9">
        <v>198</v>
      </c>
      <c r="AA26" s="2"/>
      <c r="AB26" s="2"/>
    </row>
    <row r="27" spans="1:28" ht="15" customHeight="1" x14ac:dyDescent="0.3">
      <c r="A27" s="1">
        <v>21</v>
      </c>
      <c r="B27" s="24">
        <v>45852</v>
      </c>
      <c r="C27" s="1" t="s">
        <v>159</v>
      </c>
      <c r="D27" s="1" t="s">
        <v>193</v>
      </c>
      <c r="E27" s="2">
        <v>247</v>
      </c>
      <c r="F27" s="2">
        <v>49.4</v>
      </c>
      <c r="G27" s="2">
        <v>296.39999999999998</v>
      </c>
      <c r="X27" s="9">
        <v>247</v>
      </c>
      <c r="AA27" s="2"/>
      <c r="AB27" s="2"/>
    </row>
    <row r="28" spans="1:28" ht="15" customHeight="1" x14ac:dyDescent="0.3">
      <c r="A28" s="1">
        <v>22</v>
      </c>
      <c r="B28" s="24">
        <v>45852</v>
      </c>
      <c r="C28" s="1" t="s">
        <v>194</v>
      </c>
      <c r="D28" s="1" t="s">
        <v>195</v>
      </c>
      <c r="E28" s="2">
        <v>108.24</v>
      </c>
      <c r="F28" s="2">
        <v>21.65</v>
      </c>
      <c r="G28" s="2">
        <v>129.88999999999999</v>
      </c>
      <c r="M28" s="9">
        <v>108.24</v>
      </c>
      <c r="AA28" s="2"/>
      <c r="AB28" s="2"/>
    </row>
    <row r="29" spans="1:28" ht="15" customHeight="1" x14ac:dyDescent="0.3">
      <c r="A29" s="1">
        <v>23</v>
      </c>
      <c r="B29" s="24">
        <v>45852</v>
      </c>
      <c r="C29" s="1" t="s">
        <v>161</v>
      </c>
      <c r="D29" s="1" t="s">
        <v>162</v>
      </c>
      <c r="E29" s="2">
        <v>59.06</v>
      </c>
      <c r="F29" s="2">
        <v>11.81</v>
      </c>
      <c r="G29" s="2">
        <v>70.87</v>
      </c>
      <c r="K29" s="9">
        <v>59.06</v>
      </c>
      <c r="AA29" s="2"/>
      <c r="AB29" s="2"/>
    </row>
    <row r="30" spans="1:28" ht="15" customHeight="1" x14ac:dyDescent="0.3">
      <c r="A30" s="1">
        <v>24</v>
      </c>
      <c r="B30" s="24">
        <v>45852</v>
      </c>
      <c r="C30" s="1" t="s">
        <v>161</v>
      </c>
      <c r="D30" s="1" t="s">
        <v>196</v>
      </c>
      <c r="E30" s="2">
        <v>285.68</v>
      </c>
      <c r="G30" s="2">
        <v>285.68</v>
      </c>
      <c r="I30" s="9">
        <v>285.68</v>
      </c>
      <c r="AA30" s="2"/>
      <c r="AB30" s="2"/>
    </row>
    <row r="31" spans="1:28" ht="15" customHeight="1" x14ac:dyDescent="0.3">
      <c r="A31" s="1">
        <v>25</v>
      </c>
      <c r="B31" s="24">
        <v>45852</v>
      </c>
      <c r="C31" s="1" t="s">
        <v>232</v>
      </c>
      <c r="D31" s="1" t="s">
        <v>198</v>
      </c>
      <c r="E31" s="2">
        <v>20</v>
      </c>
      <c r="F31" s="2">
        <v>4</v>
      </c>
      <c r="G31" s="2">
        <v>24</v>
      </c>
      <c r="U31" s="9">
        <v>20</v>
      </c>
      <c r="AA31" s="2"/>
      <c r="AB31" s="2"/>
    </row>
    <row r="32" spans="1:28" ht="15" customHeight="1" x14ac:dyDescent="0.3">
      <c r="A32" s="1">
        <v>26</v>
      </c>
      <c r="B32" s="24">
        <v>45854</v>
      </c>
      <c r="C32" s="1" t="s">
        <v>167</v>
      </c>
      <c r="D32" s="1" t="s">
        <v>199</v>
      </c>
      <c r="E32" s="2">
        <v>24.6</v>
      </c>
      <c r="F32" s="2">
        <v>4.92</v>
      </c>
      <c r="G32" s="2">
        <v>29.52</v>
      </c>
      <c r="K32" s="9">
        <v>24.6</v>
      </c>
      <c r="AA32" s="2"/>
      <c r="AB32" s="2"/>
    </row>
    <row r="33" spans="1:28" ht="15" customHeight="1" x14ac:dyDescent="0.3">
      <c r="A33" s="1">
        <v>27</v>
      </c>
      <c r="B33" s="24">
        <v>45869</v>
      </c>
      <c r="C33" s="1" t="s">
        <v>169</v>
      </c>
      <c r="D33" s="1" t="s">
        <v>203</v>
      </c>
      <c r="E33" s="2">
        <v>6</v>
      </c>
      <c r="G33" s="2">
        <v>6</v>
      </c>
      <c r="K33" s="9">
        <v>6</v>
      </c>
      <c r="AA33" s="2"/>
      <c r="AB33" s="2"/>
    </row>
    <row r="34" spans="1:28" ht="15" customHeight="1" x14ac:dyDescent="0.3">
      <c r="A34" s="1">
        <v>24</v>
      </c>
      <c r="B34" s="24">
        <v>45883</v>
      </c>
      <c r="C34" s="1" t="s">
        <v>14</v>
      </c>
      <c r="D34" s="1" t="s">
        <v>231</v>
      </c>
      <c r="E34" s="2">
        <v>64.8</v>
      </c>
      <c r="G34" s="2">
        <v>64.8</v>
      </c>
      <c r="J34" s="9">
        <v>64.8</v>
      </c>
      <c r="AA34" s="2"/>
      <c r="AB34" s="2"/>
    </row>
    <row r="35" spans="1:28" ht="15" customHeight="1" x14ac:dyDescent="0.3">
      <c r="A35" s="1">
        <v>28</v>
      </c>
      <c r="B35" s="24">
        <v>45883</v>
      </c>
      <c r="C35" s="1" t="s">
        <v>167</v>
      </c>
      <c r="D35" s="1" t="s">
        <v>204</v>
      </c>
      <c r="E35" s="2">
        <v>24.6</v>
      </c>
      <c r="F35" s="2">
        <v>4.92</v>
      </c>
      <c r="G35" s="2">
        <v>29.52</v>
      </c>
      <c r="K35" s="9">
        <v>24.6</v>
      </c>
      <c r="AA35" s="2"/>
      <c r="AB35" s="2"/>
    </row>
    <row r="36" spans="1:28" ht="15" customHeight="1" x14ac:dyDescent="0.3">
      <c r="A36" s="1">
        <v>29</v>
      </c>
      <c r="B36" s="24">
        <v>45900</v>
      </c>
      <c r="C36" s="1" t="s">
        <v>169</v>
      </c>
      <c r="D36" s="1" t="s">
        <v>226</v>
      </c>
      <c r="E36" s="2">
        <v>6</v>
      </c>
      <c r="G36" s="2">
        <v>6</v>
      </c>
      <c r="K36" s="9">
        <v>6</v>
      </c>
      <c r="AA36" s="2"/>
      <c r="AB36" s="2"/>
    </row>
    <row r="37" spans="1:28" ht="15" customHeight="1" x14ac:dyDescent="0.3">
      <c r="A37" s="1">
        <v>30</v>
      </c>
      <c r="B37" s="24">
        <v>45901</v>
      </c>
      <c r="C37" s="1" t="s">
        <v>161</v>
      </c>
      <c r="D37" s="1" t="s">
        <v>200</v>
      </c>
      <c r="E37" s="2">
        <v>285.48</v>
      </c>
      <c r="G37" s="2">
        <v>285.48</v>
      </c>
      <c r="I37" s="9">
        <v>285.48</v>
      </c>
      <c r="AA37" s="2"/>
      <c r="AB37" s="2"/>
    </row>
    <row r="38" spans="1:28" ht="29.4" customHeight="1" x14ac:dyDescent="0.3">
      <c r="A38" s="1">
        <v>31</v>
      </c>
      <c r="B38" s="24">
        <v>45901</v>
      </c>
      <c r="C38" s="1" t="s">
        <v>161</v>
      </c>
      <c r="D38" s="214" t="s">
        <v>202</v>
      </c>
      <c r="E38" s="2">
        <v>96</v>
      </c>
      <c r="F38" s="2">
        <v>19.2</v>
      </c>
      <c r="G38" s="2">
        <v>115.2</v>
      </c>
      <c r="K38" s="9">
        <v>96</v>
      </c>
      <c r="AA38" s="2"/>
      <c r="AB38" s="2"/>
    </row>
    <row r="39" spans="1:28" ht="29.4" customHeight="1" x14ac:dyDescent="0.3">
      <c r="A39" s="1">
        <v>32</v>
      </c>
      <c r="B39" s="24">
        <v>45916</v>
      </c>
      <c r="C39" s="1" t="s">
        <v>167</v>
      </c>
      <c r="D39" s="214" t="s">
        <v>225</v>
      </c>
      <c r="E39" s="2">
        <v>1.93</v>
      </c>
      <c r="F39" s="2">
        <v>0.38</v>
      </c>
      <c r="G39" s="2">
        <v>2.31</v>
      </c>
      <c r="K39" s="9">
        <v>1.93</v>
      </c>
      <c r="AA39" s="2"/>
      <c r="AB39" s="2"/>
    </row>
    <row r="40" spans="1:28" ht="29.4" customHeight="1" x14ac:dyDescent="0.3">
      <c r="A40" s="1">
        <v>33</v>
      </c>
      <c r="B40" s="24">
        <v>45930</v>
      </c>
      <c r="C40" s="1" t="s">
        <v>169</v>
      </c>
      <c r="D40" s="214" t="s">
        <v>227</v>
      </c>
      <c r="E40" s="2">
        <v>6</v>
      </c>
      <c r="G40" s="2">
        <v>6</v>
      </c>
      <c r="K40" s="9">
        <v>6</v>
      </c>
      <c r="AA40" s="2"/>
      <c r="AB40" s="2"/>
    </row>
    <row r="41" spans="1:28" ht="15" customHeight="1" x14ac:dyDescent="0.3">
      <c r="A41" s="1">
        <v>33</v>
      </c>
      <c r="B41" s="24">
        <v>45938</v>
      </c>
      <c r="C41" s="1" t="s">
        <v>161</v>
      </c>
      <c r="D41" s="1" t="s">
        <v>206</v>
      </c>
      <c r="E41" s="2">
        <v>293.88</v>
      </c>
      <c r="G41" s="2">
        <v>293.88</v>
      </c>
      <c r="I41" s="9">
        <v>267.88</v>
      </c>
      <c r="K41" s="9">
        <v>26</v>
      </c>
      <c r="AA41" s="2"/>
      <c r="AB41" s="2"/>
    </row>
    <row r="42" spans="1:28" ht="15" customHeight="1" x14ac:dyDescent="0.3">
      <c r="A42" s="1">
        <v>34</v>
      </c>
      <c r="B42" s="24">
        <v>45938</v>
      </c>
      <c r="C42" s="1" t="s">
        <v>14</v>
      </c>
      <c r="D42" s="1" t="s">
        <v>207</v>
      </c>
      <c r="E42" s="2">
        <v>67</v>
      </c>
      <c r="G42" s="2">
        <v>67</v>
      </c>
      <c r="J42" s="9">
        <v>67</v>
      </c>
      <c r="AA42" s="2"/>
      <c r="AB42" s="2"/>
    </row>
    <row r="43" spans="1:28" ht="15" customHeight="1" x14ac:dyDescent="0.3">
      <c r="A43" s="1">
        <v>35</v>
      </c>
      <c r="B43" s="24">
        <v>45943</v>
      </c>
      <c r="C43" s="1" t="s">
        <v>208</v>
      </c>
      <c r="D43" s="1" t="s">
        <v>30</v>
      </c>
      <c r="E43" s="2">
        <v>466.95</v>
      </c>
      <c r="G43" s="2">
        <v>466.95</v>
      </c>
      <c r="P43" s="9">
        <v>466.95</v>
      </c>
      <c r="AA43" s="2"/>
      <c r="AB43" s="2"/>
    </row>
    <row r="44" spans="1:28" ht="15" customHeight="1" x14ac:dyDescent="0.3">
      <c r="A44" s="1">
        <v>36</v>
      </c>
      <c r="B44" s="24">
        <v>45943</v>
      </c>
      <c r="C44" s="1" t="s">
        <v>201</v>
      </c>
      <c r="D44" s="1" t="s">
        <v>209</v>
      </c>
      <c r="E44" s="2">
        <v>270</v>
      </c>
      <c r="G44" s="2">
        <v>270</v>
      </c>
      <c r="K44" s="9">
        <v>270</v>
      </c>
      <c r="AA44" s="2"/>
      <c r="AB44" s="2"/>
    </row>
    <row r="45" spans="1:28" ht="15" customHeight="1" x14ac:dyDescent="0.3">
      <c r="A45" s="1">
        <v>37</v>
      </c>
      <c r="B45" s="24">
        <v>45943</v>
      </c>
      <c r="C45" s="1" t="s">
        <v>210</v>
      </c>
      <c r="D45" s="1" t="s">
        <v>211</v>
      </c>
      <c r="E45" s="2">
        <v>20.83</v>
      </c>
      <c r="F45" s="2">
        <v>4.17</v>
      </c>
      <c r="G45" s="2">
        <v>25</v>
      </c>
      <c r="K45" s="9">
        <v>20.83</v>
      </c>
      <c r="AA45" s="2"/>
      <c r="AB45" s="2"/>
    </row>
    <row r="46" spans="1:28" ht="15" customHeight="1" x14ac:dyDescent="0.3">
      <c r="A46" s="1">
        <v>38</v>
      </c>
      <c r="B46" s="24">
        <v>45945</v>
      </c>
      <c r="C46" s="1" t="s">
        <v>167</v>
      </c>
      <c r="D46" s="1" t="s">
        <v>225</v>
      </c>
      <c r="E46" s="2">
        <v>11.08</v>
      </c>
      <c r="F46" s="2">
        <v>2.2200000000000002</v>
      </c>
      <c r="G46" s="2">
        <v>13.3</v>
      </c>
      <c r="K46" s="9">
        <v>11.08</v>
      </c>
      <c r="AA46" s="2"/>
      <c r="AB46" s="2"/>
    </row>
    <row r="47" spans="1:28" ht="15" customHeight="1" x14ac:dyDescent="0.3">
      <c r="A47" s="1">
        <v>39</v>
      </c>
      <c r="B47" s="24">
        <v>45959</v>
      </c>
      <c r="C47" s="1" t="s">
        <v>197</v>
      </c>
      <c r="D47" s="1" t="s">
        <v>198</v>
      </c>
      <c r="E47" s="2">
        <v>15</v>
      </c>
      <c r="F47" s="2">
        <v>3</v>
      </c>
      <c r="G47" s="2">
        <v>18</v>
      </c>
      <c r="U47" s="9">
        <v>15</v>
      </c>
      <c r="AA47" s="2"/>
      <c r="AB47" s="2"/>
    </row>
    <row r="48" spans="1:28" ht="15" customHeight="1" x14ac:dyDescent="0.3">
      <c r="A48" s="1">
        <v>40</v>
      </c>
      <c r="B48" s="218">
        <v>45961</v>
      </c>
      <c r="C48" s="1" t="s">
        <v>212</v>
      </c>
      <c r="D48" s="1" t="s">
        <v>213</v>
      </c>
      <c r="E48" s="2">
        <v>6</v>
      </c>
      <c r="G48" s="2">
        <v>6</v>
      </c>
      <c r="K48" s="9">
        <v>6</v>
      </c>
      <c r="AA48" s="2"/>
      <c r="AB48" s="2"/>
    </row>
    <row r="49" spans="1:28" ht="15" customHeight="1" x14ac:dyDescent="0.3">
      <c r="A49" s="1">
        <v>41</v>
      </c>
      <c r="B49" s="24">
        <v>45975</v>
      </c>
      <c r="C49" s="1" t="s">
        <v>167</v>
      </c>
      <c r="D49" s="1" t="s">
        <v>214</v>
      </c>
      <c r="E49" s="2">
        <v>11.08</v>
      </c>
      <c r="F49" s="2">
        <v>2.2200000000000002</v>
      </c>
      <c r="G49" s="2">
        <v>13.3</v>
      </c>
      <c r="K49" s="9">
        <v>11.08</v>
      </c>
      <c r="AA49" s="2"/>
      <c r="AB49" s="2"/>
    </row>
    <row r="50" spans="1:28" ht="15" customHeight="1" x14ac:dyDescent="0.3">
      <c r="A50" s="1">
        <v>42</v>
      </c>
      <c r="B50" s="24">
        <v>45988</v>
      </c>
      <c r="C50" s="1" t="s">
        <v>191</v>
      </c>
      <c r="D50" s="1" t="s">
        <v>215</v>
      </c>
      <c r="E50" s="2">
        <v>695</v>
      </c>
      <c r="G50" s="2">
        <v>695</v>
      </c>
      <c r="Q50" s="9">
        <v>150</v>
      </c>
      <c r="R50" s="9">
        <v>110</v>
      </c>
      <c r="S50" s="9">
        <v>270</v>
      </c>
      <c r="T50" s="9">
        <v>165</v>
      </c>
      <c r="AA50" s="2"/>
      <c r="AB50" s="2"/>
    </row>
    <row r="51" spans="1:28" ht="15" customHeight="1" x14ac:dyDescent="0.3">
      <c r="A51" s="1">
        <v>43</v>
      </c>
      <c r="B51" s="24">
        <v>45991</v>
      </c>
      <c r="C51" s="1" t="s">
        <v>212</v>
      </c>
      <c r="D51" s="1" t="s">
        <v>213</v>
      </c>
      <c r="E51" s="2">
        <v>6</v>
      </c>
      <c r="G51" s="2">
        <v>6</v>
      </c>
      <c r="K51" s="9">
        <v>6</v>
      </c>
      <c r="AA51" s="2"/>
      <c r="AB51" s="2"/>
    </row>
    <row r="52" spans="1:28" ht="15" customHeight="1" x14ac:dyDescent="0.3">
      <c r="A52" s="1">
        <v>44</v>
      </c>
      <c r="B52" s="24">
        <v>46007</v>
      </c>
      <c r="C52" s="1" t="s">
        <v>167</v>
      </c>
      <c r="D52" s="1" t="s">
        <v>224</v>
      </c>
      <c r="E52" s="2">
        <v>11.08</v>
      </c>
      <c r="F52" s="2">
        <v>2.2200000000000002</v>
      </c>
      <c r="G52" s="2">
        <v>13.3</v>
      </c>
      <c r="K52" s="9">
        <v>11.08</v>
      </c>
      <c r="AA52" s="2"/>
      <c r="AB52" s="2"/>
    </row>
    <row r="53" spans="1:28" ht="15" customHeight="1" x14ac:dyDescent="0.3">
      <c r="A53" s="1">
        <v>45</v>
      </c>
      <c r="B53" s="24">
        <v>46022</v>
      </c>
      <c r="C53" s="1" t="s">
        <v>212</v>
      </c>
      <c r="D53" s="1" t="s">
        <v>213</v>
      </c>
      <c r="E53" s="2">
        <v>6</v>
      </c>
      <c r="G53" s="2">
        <v>6</v>
      </c>
      <c r="K53" s="9">
        <v>6</v>
      </c>
      <c r="AA53" s="2"/>
      <c r="AB53" s="2"/>
    </row>
    <row r="54" spans="1:28" ht="15" customHeight="1" x14ac:dyDescent="0.3">
      <c r="A54" s="1">
        <v>46</v>
      </c>
      <c r="B54" s="24">
        <v>46038</v>
      </c>
      <c r="C54" s="1" t="s">
        <v>216</v>
      </c>
      <c r="D54" s="1" t="s">
        <v>195</v>
      </c>
      <c r="E54" s="2">
        <v>47</v>
      </c>
      <c r="G54" s="2">
        <v>47</v>
      </c>
      <c r="M54" s="9">
        <v>47</v>
      </c>
      <c r="AA54" s="2"/>
      <c r="AB54" s="2"/>
    </row>
    <row r="55" spans="1:28" ht="15" customHeight="1" x14ac:dyDescent="0.3">
      <c r="A55" s="1">
        <v>47</v>
      </c>
      <c r="B55" s="24">
        <v>46036</v>
      </c>
      <c r="C55" s="1" t="s">
        <v>167</v>
      </c>
      <c r="D55" s="1" t="s">
        <v>230</v>
      </c>
      <c r="E55" s="2">
        <v>11.08</v>
      </c>
      <c r="F55" s="2">
        <v>2.2200000000000002</v>
      </c>
      <c r="G55" s="2">
        <v>13.3</v>
      </c>
      <c r="K55" s="9">
        <v>11.08</v>
      </c>
      <c r="AA55" s="2"/>
      <c r="AB55" s="2"/>
    </row>
    <row r="56" spans="1:28" ht="15" customHeight="1" x14ac:dyDescent="0.3">
      <c r="A56" s="1">
        <v>48</v>
      </c>
      <c r="B56" s="24">
        <v>46053</v>
      </c>
      <c r="C56" s="1" t="s">
        <v>212</v>
      </c>
      <c r="D56" s="1" t="s">
        <v>243</v>
      </c>
      <c r="E56" s="2">
        <v>6</v>
      </c>
      <c r="G56" s="2">
        <v>6</v>
      </c>
      <c r="K56" s="9">
        <v>6</v>
      </c>
      <c r="AA56" s="2"/>
      <c r="AB56" s="2"/>
    </row>
    <row r="57" spans="1:28" ht="15" customHeight="1" x14ac:dyDescent="0.3">
      <c r="A57" s="1">
        <v>49</v>
      </c>
      <c r="B57" s="218">
        <v>46050</v>
      </c>
      <c r="C57" s="1" t="s">
        <v>234</v>
      </c>
      <c r="D57" s="1" t="s">
        <v>198</v>
      </c>
      <c r="E57" s="2">
        <v>20</v>
      </c>
      <c r="F57" s="2">
        <v>4</v>
      </c>
      <c r="G57" s="2">
        <v>24</v>
      </c>
      <c r="U57" s="9">
        <v>20</v>
      </c>
      <c r="AB57" s="2"/>
    </row>
    <row r="58" spans="1:28" ht="15" customHeight="1" x14ac:dyDescent="0.3">
      <c r="A58" s="1">
        <v>50</v>
      </c>
      <c r="B58" s="24">
        <v>46063</v>
      </c>
      <c r="C58" s="1" t="s">
        <v>228</v>
      </c>
      <c r="D58" s="1" t="s">
        <v>229</v>
      </c>
      <c r="E58" s="2">
        <v>1117.1400000000001</v>
      </c>
      <c r="G58" s="2">
        <v>1117.1400000000001</v>
      </c>
      <c r="K58" s="9">
        <v>1117.1400000000001</v>
      </c>
      <c r="AA58" s="2"/>
      <c r="AB58" s="2"/>
    </row>
    <row r="59" spans="1:28" ht="15" customHeight="1" x14ac:dyDescent="0.3">
      <c r="A59" s="1">
        <v>31</v>
      </c>
      <c r="B59" s="24">
        <v>46063</v>
      </c>
      <c r="C59" s="1" t="s">
        <v>235</v>
      </c>
      <c r="D59" s="1" t="s">
        <v>236</v>
      </c>
      <c r="E59" s="2">
        <v>96</v>
      </c>
      <c r="F59" s="2">
        <v>19.2</v>
      </c>
      <c r="G59" s="2">
        <v>115.2</v>
      </c>
      <c r="K59" s="9">
        <v>96</v>
      </c>
      <c r="AA59" s="2"/>
      <c r="AB59" s="2"/>
    </row>
    <row r="60" spans="1:28" ht="15" customHeight="1" x14ac:dyDescent="0.3">
      <c r="A60" s="1">
        <v>30</v>
      </c>
      <c r="B60" s="24">
        <v>46063</v>
      </c>
      <c r="C60" s="1" t="s">
        <v>235</v>
      </c>
      <c r="D60" s="1" t="s">
        <v>237</v>
      </c>
      <c r="E60" s="2">
        <v>285.48</v>
      </c>
      <c r="G60" s="2">
        <v>285.48</v>
      </c>
      <c r="I60" s="9">
        <v>285.48</v>
      </c>
      <c r="AA60" s="2"/>
      <c r="AB60" s="2"/>
    </row>
    <row r="61" spans="1:28" ht="15" customHeight="1" x14ac:dyDescent="0.3">
      <c r="A61" s="1">
        <v>51</v>
      </c>
      <c r="B61" s="24">
        <v>46069</v>
      </c>
      <c r="C61" s="1" t="s">
        <v>167</v>
      </c>
      <c r="D61" s="1" t="s">
        <v>241</v>
      </c>
      <c r="E61" s="2">
        <v>11.08</v>
      </c>
      <c r="F61" s="2">
        <v>2.2200000000000002</v>
      </c>
      <c r="G61" s="2">
        <v>13.3</v>
      </c>
      <c r="K61" s="9">
        <v>11.08</v>
      </c>
      <c r="AA61" s="2"/>
      <c r="AB61" s="2"/>
    </row>
    <row r="62" spans="1:28" ht="15" customHeight="1" x14ac:dyDescent="0.3">
      <c r="A62" s="1">
        <v>52</v>
      </c>
      <c r="B62" s="24">
        <v>46081</v>
      </c>
      <c r="C62" s="1" t="s">
        <v>212</v>
      </c>
      <c r="D62" s="1" t="s">
        <v>242</v>
      </c>
      <c r="E62" s="2">
        <v>6</v>
      </c>
      <c r="G62" s="2">
        <v>6</v>
      </c>
      <c r="K62" s="9">
        <v>6</v>
      </c>
      <c r="AA62" s="2"/>
      <c r="AB62" s="2"/>
    </row>
    <row r="63" spans="1:28" ht="15" customHeight="1" x14ac:dyDescent="0.3">
      <c r="A63" s="1">
        <v>53</v>
      </c>
      <c r="B63" s="24">
        <v>46097</v>
      </c>
      <c r="C63" s="1" t="s">
        <v>167</v>
      </c>
      <c r="D63" s="1" t="s">
        <v>256</v>
      </c>
      <c r="E63" s="2">
        <v>11.23</v>
      </c>
      <c r="F63" s="2">
        <v>2.2400000000000002</v>
      </c>
      <c r="G63" s="2">
        <v>13.47</v>
      </c>
      <c r="K63" s="9">
        <v>11.23</v>
      </c>
      <c r="AA63" s="2"/>
      <c r="AB63" s="2"/>
    </row>
    <row r="64" spans="1:28" ht="15" customHeight="1" x14ac:dyDescent="0.3">
      <c r="A64" s="1">
        <v>54</v>
      </c>
      <c r="B64" s="24">
        <v>46112</v>
      </c>
      <c r="C64" s="1" t="s">
        <v>212</v>
      </c>
      <c r="D64" s="1" t="s">
        <v>255</v>
      </c>
      <c r="E64" s="2">
        <v>7</v>
      </c>
      <c r="G64" s="2">
        <v>7</v>
      </c>
      <c r="K64" s="9">
        <v>7</v>
      </c>
      <c r="AA64" s="2"/>
      <c r="AB64" s="2"/>
    </row>
    <row r="65" spans="1:28" ht="15" customHeight="1" x14ac:dyDescent="0.3">
      <c r="A65" s="1">
        <v>55</v>
      </c>
      <c r="B65" s="24">
        <v>46112</v>
      </c>
      <c r="C65" s="1" t="s">
        <v>247</v>
      </c>
      <c r="D65" s="1" t="s">
        <v>248</v>
      </c>
      <c r="E65" s="2">
        <v>10</v>
      </c>
      <c r="G65" s="2">
        <v>10</v>
      </c>
      <c r="Y65" s="9">
        <v>10</v>
      </c>
      <c r="AA65" s="2"/>
      <c r="AB65" s="2"/>
    </row>
    <row r="66" spans="1:28" ht="15" customHeight="1" x14ac:dyDescent="0.3">
      <c r="A66" s="1">
        <v>56</v>
      </c>
      <c r="B66" s="24">
        <v>46112</v>
      </c>
      <c r="C66" s="1" t="s">
        <v>194</v>
      </c>
      <c r="D66" s="1" t="s">
        <v>249</v>
      </c>
      <c r="E66" s="2">
        <v>56</v>
      </c>
      <c r="F66" s="2">
        <v>11.2</v>
      </c>
      <c r="G66" s="2">
        <v>67.2</v>
      </c>
      <c r="L66" s="9">
        <v>56</v>
      </c>
      <c r="AA66" s="2"/>
      <c r="AB66" s="2"/>
    </row>
    <row r="67" spans="1:28" ht="15" customHeight="1" x14ac:dyDescent="0.3">
      <c r="A67" s="1">
        <v>57</v>
      </c>
      <c r="B67" s="24">
        <v>46112</v>
      </c>
      <c r="C67" s="1" t="s">
        <v>250</v>
      </c>
      <c r="D67" s="1" t="s">
        <v>251</v>
      </c>
      <c r="E67" s="2">
        <v>1082.6400000000001</v>
      </c>
      <c r="G67" s="2">
        <v>1082.6400000000001</v>
      </c>
      <c r="K67" s="9">
        <v>1082.6400000000001</v>
      </c>
      <c r="AA67" s="2"/>
      <c r="AB67" s="2"/>
    </row>
    <row r="68" spans="1:28" ht="15" customHeight="1" thickBot="1" x14ac:dyDescent="0.35">
      <c r="E68" s="6">
        <f>SUM(E6:E67)</f>
        <v>9114.409999999998</v>
      </c>
      <c r="F68" s="6">
        <f>SUM(F6:F67)</f>
        <v>243.43999999999994</v>
      </c>
      <c r="G68" s="6">
        <f>SUM(G6:G67)</f>
        <v>9357.8500000000022</v>
      </c>
      <c r="I68" s="7">
        <f t="shared" ref="I68:Z68" si="0">SUM(I6:I67)</f>
        <v>2267.04</v>
      </c>
      <c r="J68" s="7">
        <f t="shared" si="0"/>
        <v>518.59999999999991</v>
      </c>
      <c r="K68" s="7">
        <f t="shared" si="0"/>
        <v>3106.5800000000004</v>
      </c>
      <c r="L68" s="7">
        <f t="shared" si="0"/>
        <v>56</v>
      </c>
      <c r="M68" s="7">
        <f t="shared" si="0"/>
        <v>155.24</v>
      </c>
      <c r="N68" s="7">
        <f t="shared" si="0"/>
        <v>120</v>
      </c>
      <c r="O68" s="7">
        <f t="shared" si="0"/>
        <v>80</v>
      </c>
      <c r="P68" s="7">
        <f t="shared" si="0"/>
        <v>466.95</v>
      </c>
      <c r="Q68" s="7">
        <f t="shared" si="0"/>
        <v>420</v>
      </c>
      <c r="R68" s="7">
        <f t="shared" si="0"/>
        <v>579</v>
      </c>
      <c r="S68" s="7">
        <f t="shared" si="0"/>
        <v>468</v>
      </c>
      <c r="T68" s="7">
        <f t="shared" si="0"/>
        <v>165</v>
      </c>
      <c r="U68" s="7">
        <f t="shared" si="0"/>
        <v>55</v>
      </c>
      <c r="V68" s="7">
        <f t="shared" si="0"/>
        <v>400</v>
      </c>
      <c r="W68" s="7">
        <f t="shared" si="0"/>
        <v>0</v>
      </c>
      <c r="X68" s="7">
        <f t="shared" si="0"/>
        <v>247</v>
      </c>
      <c r="Y68" s="7">
        <f t="shared" si="0"/>
        <v>10</v>
      </c>
      <c r="Z68" s="7">
        <f t="shared" si="0"/>
        <v>0</v>
      </c>
      <c r="AA68" s="7">
        <f>SUM(I68:Z68)</f>
        <v>9114.41</v>
      </c>
      <c r="AB68" s="2"/>
    </row>
    <row r="69" spans="1:28" ht="15" customHeight="1" thickTop="1" x14ac:dyDescent="0.3">
      <c r="E69" s="26"/>
      <c r="F69" s="26"/>
      <c r="G69" s="26"/>
      <c r="I69" s="7" t="s">
        <v>244</v>
      </c>
      <c r="J69" s="7">
        <f>SUM(I68:J68)</f>
        <v>2785.64</v>
      </c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1:28" s="5" customFormat="1" ht="15" customHeight="1" x14ac:dyDescent="0.3">
      <c r="E70" s="7"/>
      <c r="F70" s="7"/>
      <c r="G70" s="7"/>
      <c r="H70" s="8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2" spans="1:28" s="5" customFormat="1" ht="15" customHeight="1" x14ac:dyDescent="0.3">
      <c r="B72" s="5" t="s">
        <v>15</v>
      </c>
      <c r="E72" s="26"/>
      <c r="F72" s="26"/>
      <c r="G72" s="26"/>
      <c r="H72" s="8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8" ht="15" customHeight="1" x14ac:dyDescent="0.3">
      <c r="B73" s="219" t="s">
        <v>222</v>
      </c>
      <c r="C73" s="2">
        <f>SUM(G68-J69)</f>
        <v>6572.2100000000028</v>
      </c>
    </row>
  </sheetData>
  <mergeCells count="2">
    <mergeCell ref="K2:Z2"/>
    <mergeCell ref="I2:J2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38"/>
  <sheetViews>
    <sheetView topLeftCell="A34" zoomScale="80" zoomScaleNormal="80" workbookViewId="0">
      <selection activeCell="J13" sqref="J13"/>
    </sheetView>
  </sheetViews>
  <sheetFormatPr defaultRowHeight="14.4" x14ac:dyDescent="0.3"/>
  <cols>
    <col min="1" max="1" width="52.21875" customWidth="1"/>
    <col min="2" max="2" width="13.44140625" customWidth="1"/>
    <col min="3" max="3" width="19.21875" style="19" bestFit="1" customWidth="1"/>
    <col min="4" max="4" width="13.44140625" style="20" customWidth="1"/>
    <col min="5" max="5" width="17.21875" customWidth="1"/>
    <col min="6" max="6" width="10.5546875" bestFit="1" customWidth="1"/>
  </cols>
  <sheetData>
    <row r="1" spans="1:4" ht="15.6" x14ac:dyDescent="0.3">
      <c r="A1" s="230" t="s">
        <v>41</v>
      </c>
      <c r="B1" s="230"/>
      <c r="C1" s="230"/>
      <c r="D1" s="230"/>
    </row>
    <row r="2" spans="1:4" ht="15.6" x14ac:dyDescent="0.3">
      <c r="A2" s="230" t="s">
        <v>42</v>
      </c>
      <c r="B2" s="230"/>
      <c r="C2" s="230"/>
      <c r="D2" s="230"/>
    </row>
    <row r="3" spans="1:4" ht="15.6" x14ac:dyDescent="0.3">
      <c r="A3" s="195"/>
      <c r="B3" s="195"/>
      <c r="C3" s="196"/>
      <c r="D3" s="197"/>
    </row>
    <row r="4" spans="1:4" ht="15.6" x14ac:dyDescent="0.3">
      <c r="A4" s="198" t="s">
        <v>124</v>
      </c>
      <c r="B4" s="198"/>
      <c r="C4" s="197"/>
      <c r="D4" s="197"/>
    </row>
    <row r="5" spans="1:4" ht="15.6" x14ac:dyDescent="0.3">
      <c r="A5" s="199"/>
      <c r="B5" s="199"/>
      <c r="C5" s="197"/>
      <c r="D5" s="197"/>
    </row>
    <row r="6" spans="1:4" ht="15.6" x14ac:dyDescent="0.3">
      <c r="A6" s="199" t="s">
        <v>158</v>
      </c>
      <c r="B6" s="199"/>
      <c r="C6" s="212">
        <v>45664</v>
      </c>
      <c r="D6" s="197"/>
    </row>
    <row r="7" spans="1:4" ht="15.6" x14ac:dyDescent="0.3">
      <c r="A7" s="199"/>
      <c r="B7" s="199"/>
      <c r="C7" s="197"/>
      <c r="D7" s="197"/>
    </row>
    <row r="8" spans="1:4" ht="15.6" x14ac:dyDescent="0.3">
      <c r="A8" s="198" t="s">
        <v>125</v>
      </c>
      <c r="B8" s="198"/>
      <c r="C8" s="197"/>
      <c r="D8" s="197"/>
    </row>
    <row r="9" spans="1:4" ht="15.6" x14ac:dyDescent="0.3">
      <c r="A9" s="201"/>
      <c r="B9" s="201"/>
      <c r="C9" s="197"/>
      <c r="D9" s="197"/>
    </row>
    <row r="10" spans="1:4" ht="15.6" x14ac:dyDescent="0.3">
      <c r="A10" s="199" t="s">
        <v>126</v>
      </c>
      <c r="B10" s="199"/>
      <c r="C10" s="200">
        <v>1973.08</v>
      </c>
      <c r="D10" s="197"/>
    </row>
    <row r="11" spans="1:4" ht="15.6" x14ac:dyDescent="0.3">
      <c r="A11" s="199" t="s">
        <v>127</v>
      </c>
      <c r="B11" s="199"/>
      <c r="C11" s="200">
        <v>2272.84</v>
      </c>
      <c r="D11" s="197"/>
    </row>
    <row r="12" spans="1:4" ht="15.6" x14ac:dyDescent="0.3">
      <c r="A12" s="199"/>
      <c r="B12" s="199"/>
      <c r="C12" s="202"/>
      <c r="D12" s="197">
        <f>SUM(C10:C11)</f>
        <v>4245.92</v>
      </c>
    </row>
    <row r="13" spans="1:4" ht="15.6" x14ac:dyDescent="0.3">
      <c r="A13" s="199"/>
      <c r="B13" s="199"/>
      <c r="C13" s="197"/>
      <c r="D13" s="197"/>
    </row>
    <row r="14" spans="1:4" ht="15.6" x14ac:dyDescent="0.3">
      <c r="A14" s="199" t="s">
        <v>128</v>
      </c>
      <c r="B14" s="203"/>
      <c r="C14" s="204"/>
      <c r="D14" s="197"/>
    </row>
    <row r="15" spans="1:4" ht="15.6" x14ac:dyDescent="0.3">
      <c r="A15" s="199"/>
      <c r="B15" s="199"/>
      <c r="C15" s="202"/>
      <c r="D15" s="197">
        <f>SUM(C14:C14)</f>
        <v>0</v>
      </c>
    </row>
    <row r="16" spans="1:4" ht="15.6" x14ac:dyDescent="0.3">
      <c r="A16" s="199"/>
      <c r="B16" s="199"/>
      <c r="C16" s="197"/>
      <c r="D16" s="197"/>
    </row>
    <row r="17" spans="1:5" ht="16.2" thickBot="1" x14ac:dyDescent="0.35">
      <c r="A17" s="199" t="s">
        <v>157</v>
      </c>
      <c r="B17" s="199"/>
      <c r="C17" s="197"/>
      <c r="D17" s="205">
        <f>+D12-D15</f>
        <v>4245.92</v>
      </c>
    </row>
    <row r="18" spans="1:5" ht="16.2" thickTop="1" x14ac:dyDescent="0.3">
      <c r="A18" s="199"/>
      <c r="B18" s="199"/>
      <c r="C18" s="197"/>
      <c r="D18" s="197"/>
    </row>
    <row r="19" spans="1:5" ht="15.6" x14ac:dyDescent="0.3">
      <c r="A19" s="199"/>
      <c r="B19" s="199"/>
      <c r="C19" s="197"/>
      <c r="D19" s="206"/>
    </row>
    <row r="20" spans="1:5" ht="15.6" x14ac:dyDescent="0.3">
      <c r="A20" s="198" t="s">
        <v>43</v>
      </c>
      <c r="B20" s="199"/>
      <c r="C20" s="197"/>
      <c r="D20" s="206"/>
    </row>
    <row r="21" spans="1:5" ht="15.6" x14ac:dyDescent="0.3">
      <c r="A21" s="199"/>
      <c r="B21" s="199"/>
      <c r="C21" s="197"/>
      <c r="D21" s="206"/>
    </row>
    <row r="22" spans="1:5" ht="15.6" x14ac:dyDescent="0.3">
      <c r="A22" s="199" t="s">
        <v>129</v>
      </c>
      <c r="B22" s="199"/>
      <c r="C22" s="197"/>
      <c r="D22" s="200">
        <f>D17</f>
        <v>4245.92</v>
      </c>
    </row>
    <row r="23" spans="1:5" ht="15.6" x14ac:dyDescent="0.3">
      <c r="A23" s="199" t="s">
        <v>44</v>
      </c>
      <c r="B23" s="199"/>
      <c r="C23" s="197"/>
      <c r="D23" s="207">
        <f>Receipts!F23</f>
        <v>0</v>
      </c>
    </row>
    <row r="24" spans="1:5" ht="15.6" x14ac:dyDescent="0.3">
      <c r="A24" s="199" t="s">
        <v>45</v>
      </c>
      <c r="B24" s="199"/>
      <c r="C24" s="197"/>
      <c r="D24" s="207">
        <f>Payments!G70</f>
        <v>0</v>
      </c>
    </row>
    <row r="25" spans="1:5" ht="15.6" x14ac:dyDescent="0.3">
      <c r="A25" s="199"/>
      <c r="B25" s="199"/>
      <c r="C25" s="197"/>
      <c r="D25" s="206"/>
    </row>
    <row r="26" spans="1:5" s="21" customFormat="1" ht="15.6" thickBot="1" x14ac:dyDescent="0.3">
      <c r="A26" s="199" t="s">
        <v>130</v>
      </c>
      <c r="B26" s="208"/>
      <c r="C26" s="197"/>
      <c r="D26" s="205">
        <f>+D22+D23-D24</f>
        <v>4245.92</v>
      </c>
    </row>
    <row r="27" spans="1:5" ht="16.2" thickTop="1" x14ac:dyDescent="0.3">
      <c r="A27" s="195"/>
      <c r="B27" s="195"/>
      <c r="C27" s="196"/>
      <c r="D27" s="197"/>
    </row>
    <row r="28" spans="1:5" ht="15.6" x14ac:dyDescent="0.3">
      <c r="A28" s="199"/>
      <c r="B28" s="199"/>
      <c r="C28" s="196"/>
      <c r="D28" s="197"/>
    </row>
    <row r="29" spans="1:5" ht="15.6" x14ac:dyDescent="0.3">
      <c r="A29" s="199" t="s">
        <v>155</v>
      </c>
      <c r="B29" s="199"/>
      <c r="C29" s="213">
        <v>2715.98</v>
      </c>
      <c r="D29" s="197"/>
    </row>
    <row r="30" spans="1:5" ht="18" x14ac:dyDescent="0.35">
      <c r="A30" s="199" t="s">
        <v>156</v>
      </c>
      <c r="B30" s="199"/>
      <c r="C30" s="200">
        <v>4887.6499999999996</v>
      </c>
      <c r="D30" s="197"/>
      <c r="E30" s="22"/>
    </row>
    <row r="31" spans="1:5" ht="18" x14ac:dyDescent="0.35">
      <c r="A31" s="199" t="s">
        <v>131</v>
      </c>
      <c r="B31" s="199"/>
      <c r="C31" s="202"/>
      <c r="D31" s="197">
        <f>SUM(C29:C30)</f>
        <v>7603.6299999999992</v>
      </c>
      <c r="E31" s="22"/>
    </row>
    <row r="32" spans="1:5" ht="18" x14ac:dyDescent="0.35">
      <c r="A32" s="199"/>
      <c r="B32" s="199"/>
      <c r="C32" s="197"/>
      <c r="D32" s="197"/>
      <c r="E32" s="23"/>
    </row>
    <row r="33" spans="1:6" ht="18" x14ac:dyDescent="0.35">
      <c r="A33" s="199" t="s">
        <v>128</v>
      </c>
      <c r="B33" s="198"/>
      <c r="C33" s="196"/>
      <c r="D33" s="197"/>
      <c r="E33" s="23"/>
    </row>
    <row r="34" spans="1:6" ht="18" x14ac:dyDescent="0.35">
      <c r="A34" s="195"/>
      <c r="B34" s="195"/>
      <c r="C34" s="196"/>
      <c r="D34" s="197"/>
      <c r="E34" s="23"/>
    </row>
    <row r="35" spans="1:6" ht="18" x14ac:dyDescent="0.35">
      <c r="A35" s="199" t="s">
        <v>132</v>
      </c>
      <c r="B35" s="195"/>
      <c r="C35" s="196"/>
      <c r="D35" s="197">
        <f>D31-D33</f>
        <v>7603.6299999999992</v>
      </c>
      <c r="E35" s="22"/>
      <c r="F35" s="209">
        <f>D26-D35</f>
        <v>-3357.7099999999991</v>
      </c>
    </row>
    <row r="36" spans="1:6" ht="15.6" x14ac:dyDescent="0.3">
      <c r="A36" s="195"/>
      <c r="B36" s="195"/>
      <c r="C36" s="196"/>
      <c r="D36" s="197"/>
    </row>
    <row r="37" spans="1:6" ht="15.6" x14ac:dyDescent="0.3">
      <c r="A37" s="195"/>
      <c r="B37" s="195"/>
      <c r="C37" s="196"/>
      <c r="D37" s="197"/>
    </row>
    <row r="38" spans="1:6" ht="15.6" x14ac:dyDescent="0.3">
      <c r="A38" s="195"/>
      <c r="B38" s="195"/>
      <c r="C38" s="196"/>
      <c r="D38" s="197"/>
    </row>
  </sheetData>
  <mergeCells count="2">
    <mergeCell ref="A1:D1"/>
    <mergeCell ref="A2:D2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263"/>
  <sheetViews>
    <sheetView tabSelected="1" zoomScale="90" zoomScaleNormal="90" workbookViewId="0">
      <selection activeCell="B39" sqref="B39"/>
    </sheetView>
  </sheetViews>
  <sheetFormatPr defaultColWidth="12.5546875" defaultRowHeight="18" x14ac:dyDescent="0.35"/>
  <cols>
    <col min="1" max="1" width="44.5546875" style="22" bestFit="1" customWidth="1"/>
    <col min="2" max="2" width="17.21875" style="13" customWidth="1"/>
    <col min="3" max="3" width="16.21875" style="160" bestFit="1" customWidth="1"/>
    <col min="4" max="4" width="18" style="66" bestFit="1" customWidth="1"/>
    <col min="5" max="6" width="12.5546875" style="39"/>
    <col min="7" max="7" width="14.21875" style="38" bestFit="1" customWidth="1"/>
    <col min="8" max="8" width="14.21875" style="38" hidden="1" customWidth="1"/>
    <col min="9" max="9" width="14.21875" style="38" customWidth="1"/>
    <col min="10" max="10" width="12.77734375" style="38" bestFit="1" customWidth="1"/>
    <col min="11" max="11" width="10.5546875" style="38" bestFit="1" customWidth="1"/>
    <col min="12" max="12" width="13.77734375" style="38" customWidth="1"/>
    <col min="13" max="13" width="10.5546875" style="38" bestFit="1" customWidth="1"/>
    <col min="14" max="14" width="13.44140625" style="38" customWidth="1"/>
    <col min="15" max="15" width="12.77734375" style="38" customWidth="1"/>
    <col min="16" max="16" width="10.5546875" style="38" bestFit="1" customWidth="1"/>
    <col min="17" max="17" width="12.77734375" style="38" bestFit="1" customWidth="1"/>
    <col min="18" max="18" width="11.77734375" style="38" bestFit="1" customWidth="1"/>
    <col min="19" max="19" width="11.5546875" style="38" customWidth="1"/>
    <col min="20" max="20" width="15.77734375" style="22" bestFit="1" customWidth="1"/>
    <col min="21" max="21" width="10.5546875" style="22" bestFit="1" customWidth="1"/>
    <col min="22" max="16384" width="12.5546875" style="22"/>
  </cols>
  <sheetData>
    <row r="1" spans="1:19" s="34" customFormat="1" x14ac:dyDescent="0.35">
      <c r="A1" s="231" t="s">
        <v>41</v>
      </c>
      <c r="B1" s="231"/>
      <c r="C1" s="231"/>
      <c r="D1" s="231"/>
      <c r="E1" s="33"/>
      <c r="F1" s="33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</row>
    <row r="2" spans="1:19" s="34" customFormat="1" x14ac:dyDescent="0.35">
      <c r="A2" s="231" t="s">
        <v>136</v>
      </c>
      <c r="B2" s="231"/>
      <c r="C2" s="231"/>
      <c r="D2" s="231"/>
      <c r="E2" s="33"/>
      <c r="F2" s="33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</row>
    <row r="3" spans="1:19" s="34" customFormat="1" x14ac:dyDescent="0.35">
      <c r="A3" s="232"/>
      <c r="B3" s="232"/>
      <c r="C3" s="232"/>
      <c r="D3" s="232"/>
      <c r="E3" s="33"/>
      <c r="F3" s="33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s="34" customFormat="1" x14ac:dyDescent="0.35">
      <c r="A4" s="35"/>
      <c r="B4" s="11" t="s">
        <v>116</v>
      </c>
      <c r="C4" s="160" t="s">
        <v>46</v>
      </c>
      <c r="D4" s="140" t="s">
        <v>74</v>
      </c>
      <c r="E4" s="33"/>
      <c r="F4" s="33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s="34" customFormat="1" x14ac:dyDescent="0.35">
      <c r="A5" s="36" t="s">
        <v>47</v>
      </c>
      <c r="B5" s="12"/>
      <c r="C5" s="133" t="s">
        <v>116</v>
      </c>
      <c r="D5" s="141"/>
      <c r="E5" s="33"/>
      <c r="F5" s="33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x14ac:dyDescent="0.35">
      <c r="A6" s="37" t="str">
        <f>Receipts!I6</f>
        <v>Precept</v>
      </c>
      <c r="B6" s="13">
        <f>Receipts!I23</f>
        <v>0</v>
      </c>
      <c r="C6" s="160">
        <v>10794.53</v>
      </c>
      <c r="D6" s="66">
        <v>6500</v>
      </c>
    </row>
    <row r="7" spans="1:19" x14ac:dyDescent="0.35">
      <c r="A7" s="37" t="e">
        <f>Receipts!#REF!</f>
        <v>#REF!</v>
      </c>
      <c r="B7" s="13" t="e">
        <f>Receipts!#REF!</f>
        <v>#REF!</v>
      </c>
      <c r="C7" s="160">
        <v>0</v>
      </c>
      <c r="D7" s="66">
        <v>0</v>
      </c>
    </row>
    <row r="8" spans="1:19" x14ac:dyDescent="0.35">
      <c r="A8" s="37" t="str">
        <f>Receipts!J6</f>
        <v>Recycling Credits</v>
      </c>
      <c r="B8" s="13">
        <f>Receipts!J23</f>
        <v>0</v>
      </c>
      <c r="C8" s="160">
        <v>150</v>
      </c>
      <c r="D8" s="66">
        <v>308.29000000000002</v>
      </c>
    </row>
    <row r="9" spans="1:19" x14ac:dyDescent="0.35">
      <c r="A9" s="37" t="e">
        <f>Receipts!#REF!</f>
        <v>#REF!</v>
      </c>
      <c r="B9" s="13" t="e">
        <f>Receipts!#REF!</f>
        <v>#REF!</v>
      </c>
      <c r="C9" s="160">
        <v>0</v>
      </c>
      <c r="D9" s="66">
        <v>49.7</v>
      </c>
    </row>
    <row r="10" spans="1:19" x14ac:dyDescent="0.35">
      <c r="A10" s="37" t="str">
        <f>Receipts!K6</f>
        <v>Interest</v>
      </c>
      <c r="B10" s="13">
        <f>Receipts!K23</f>
        <v>0</v>
      </c>
      <c r="C10" s="160">
        <v>50</v>
      </c>
      <c r="D10" s="66">
        <v>58.61</v>
      </c>
    </row>
    <row r="11" spans="1:19" x14ac:dyDescent="0.35">
      <c r="A11" s="37" t="s">
        <v>48</v>
      </c>
      <c r="B11" s="13">
        <f>Receipts!L23</f>
        <v>0</v>
      </c>
      <c r="C11" s="160">
        <v>250</v>
      </c>
      <c r="D11" s="66">
        <v>309.45999999999998</v>
      </c>
    </row>
    <row r="12" spans="1:19" x14ac:dyDescent="0.35">
      <c r="A12" s="40"/>
      <c r="C12" s="160">
        <v>0</v>
      </c>
      <c r="D12" s="159"/>
    </row>
    <row r="13" spans="1:19" s="34" customFormat="1" ht="18.600000000000001" thickBot="1" x14ac:dyDescent="0.4">
      <c r="A13" s="36" t="s">
        <v>49</v>
      </c>
      <c r="B13" s="14" t="e">
        <f>SUM(B6:B12)</f>
        <v>#REF!</v>
      </c>
      <c r="C13" s="134">
        <f>SUM(C6:C12)</f>
        <v>11244.53</v>
      </c>
      <c r="D13" s="142">
        <f>SUM(D6:D12)</f>
        <v>7226.0599999999995</v>
      </c>
      <c r="E13" s="33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</row>
    <row r="14" spans="1:19" ht="18.600000000000001" thickTop="1" x14ac:dyDescent="0.35"/>
    <row r="15" spans="1:19" s="34" customFormat="1" x14ac:dyDescent="0.35">
      <c r="A15" s="41" t="s">
        <v>50</v>
      </c>
      <c r="B15" s="12"/>
      <c r="C15" s="161"/>
      <c r="D15" s="141"/>
      <c r="E15" s="33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</row>
    <row r="16" spans="1:19" x14ac:dyDescent="0.35">
      <c r="A16" s="62" t="str">
        <f>Payments!I3</f>
        <v>Clerk Salary</v>
      </c>
      <c r="B16" s="63">
        <f>Payments!I70</f>
        <v>0</v>
      </c>
      <c r="C16" s="160">
        <v>4500</v>
      </c>
      <c r="D16" s="66">
        <v>3953.96</v>
      </c>
    </row>
    <row r="17" spans="1:4" x14ac:dyDescent="0.35">
      <c r="A17" s="62" t="str">
        <f>Payments!J3</f>
        <v>HMRC</v>
      </c>
      <c r="B17" s="63">
        <f>Payments!J70</f>
        <v>0</v>
      </c>
      <c r="C17" s="160">
        <v>500</v>
      </c>
      <c r="D17" s="66">
        <v>225.6</v>
      </c>
    </row>
    <row r="18" spans="1:4" x14ac:dyDescent="0.35">
      <c r="A18" s="37" t="e">
        <f>Payments!#REF!</f>
        <v>#REF!</v>
      </c>
      <c r="B18" s="63" t="e">
        <f>Payments!#REF!</f>
        <v>#REF!</v>
      </c>
      <c r="C18" s="160">
        <v>0</v>
      </c>
      <c r="D18" s="66">
        <v>0</v>
      </c>
    </row>
    <row r="19" spans="1:4" x14ac:dyDescent="0.35">
      <c r="A19" s="37" t="str">
        <f>Payments!K3</f>
        <v>Administration</v>
      </c>
      <c r="B19" s="63">
        <f>Payments!K70</f>
        <v>0</v>
      </c>
      <c r="C19" s="160">
        <v>950</v>
      </c>
      <c r="D19" s="66">
        <v>1139.48</v>
      </c>
    </row>
    <row r="20" spans="1:4" x14ac:dyDescent="0.35">
      <c r="A20" s="37" t="str">
        <f>Payments!L3</f>
        <v>Training</v>
      </c>
      <c r="B20" s="63">
        <f>Payments!L70</f>
        <v>0</v>
      </c>
      <c r="C20" s="160">
        <v>100</v>
      </c>
      <c r="D20" s="66">
        <v>0</v>
      </c>
    </row>
    <row r="21" spans="1:4" x14ac:dyDescent="0.35">
      <c r="A21" s="37" t="str">
        <f>Payments!M3</f>
        <v>Subscriptions</v>
      </c>
      <c r="B21" s="63">
        <f>Payments!M70</f>
        <v>0</v>
      </c>
      <c r="C21" s="160">
        <v>100</v>
      </c>
      <c r="D21" s="66">
        <v>95.23</v>
      </c>
    </row>
    <row r="22" spans="1:4" x14ac:dyDescent="0.35">
      <c r="A22" s="37" t="str">
        <f>Payments!N3</f>
        <v>Audit</v>
      </c>
      <c r="B22" s="63">
        <f>Payments!N70</f>
        <v>0</v>
      </c>
      <c r="C22" s="160">
        <v>120</v>
      </c>
      <c r="D22" s="66">
        <v>55</v>
      </c>
    </row>
    <row r="23" spans="1:4" x14ac:dyDescent="0.35">
      <c r="A23" s="37" t="e">
        <f>Payments!#REF!</f>
        <v>#REF!</v>
      </c>
      <c r="B23" s="63" t="e">
        <f>Payments!#REF!</f>
        <v>#REF!</v>
      </c>
      <c r="C23" s="160">
        <v>100</v>
      </c>
      <c r="D23" s="66">
        <v>100</v>
      </c>
    </row>
    <row r="24" spans="1:4" x14ac:dyDescent="0.35">
      <c r="A24" s="37" t="str">
        <f>Payments!O3</f>
        <v>Hall Hire</v>
      </c>
      <c r="B24" s="63">
        <f>Payments!O70</f>
        <v>0</v>
      </c>
      <c r="C24" s="160">
        <v>0</v>
      </c>
      <c r="D24" s="66">
        <v>0</v>
      </c>
    </row>
    <row r="25" spans="1:4" x14ac:dyDescent="0.35">
      <c r="A25" s="37" t="str">
        <f>Payments!P3</f>
        <v>Insurance</v>
      </c>
      <c r="B25" s="63">
        <f>Payments!P70</f>
        <v>0</v>
      </c>
      <c r="C25" s="160">
        <v>400</v>
      </c>
      <c r="D25" s="66">
        <v>356.4</v>
      </c>
    </row>
    <row r="26" spans="1:4" x14ac:dyDescent="0.35">
      <c r="A26" s="37" t="str">
        <f>Payments!Q3</f>
        <v>Play area</v>
      </c>
      <c r="B26" s="63">
        <f>Payments!Q70</f>
        <v>0</v>
      </c>
      <c r="C26" s="160">
        <v>150</v>
      </c>
      <c r="D26" s="66">
        <v>105</v>
      </c>
    </row>
    <row r="27" spans="1:4" x14ac:dyDescent="0.35">
      <c r="A27" s="37" t="str">
        <f>Payments!R3</f>
        <v>Play Area Inspection</v>
      </c>
      <c r="B27" s="63">
        <f>Payments!R70</f>
        <v>0</v>
      </c>
      <c r="C27" s="160">
        <v>370</v>
      </c>
      <c r="D27" s="66">
        <v>365</v>
      </c>
    </row>
    <row r="28" spans="1:4" x14ac:dyDescent="0.35">
      <c r="A28" s="37" t="str">
        <f>Payments!S3</f>
        <v>Grass Cutting</v>
      </c>
      <c r="B28" s="63">
        <f>Payments!S70</f>
        <v>0</v>
      </c>
      <c r="C28" s="160">
        <v>550</v>
      </c>
      <c r="D28" s="66">
        <v>920</v>
      </c>
    </row>
    <row r="29" spans="1:4" x14ac:dyDescent="0.35">
      <c r="A29" s="37" t="str">
        <f>Payments!T3</f>
        <v>Pond Maintenance</v>
      </c>
      <c r="B29" s="63">
        <f>Payments!T70</f>
        <v>0</v>
      </c>
      <c r="C29" s="160">
        <v>330</v>
      </c>
      <c r="D29" s="66">
        <v>250</v>
      </c>
    </row>
    <row r="30" spans="1:4" x14ac:dyDescent="0.35">
      <c r="A30" s="37" t="str">
        <f>Payments!U3</f>
        <v>Recycling</v>
      </c>
      <c r="B30" s="63">
        <f>Payments!U70</f>
        <v>0</v>
      </c>
      <c r="C30" s="160">
        <v>80</v>
      </c>
      <c r="D30" s="66">
        <v>60</v>
      </c>
    </row>
    <row r="31" spans="1:4" x14ac:dyDescent="0.35">
      <c r="A31" s="37" t="str">
        <f>Payments!V3</f>
        <v>Grants / Donations/S137</v>
      </c>
      <c r="B31" s="63">
        <f>Payments!V70</f>
        <v>0</v>
      </c>
      <c r="C31" s="160">
        <v>50</v>
      </c>
      <c r="D31" s="66">
        <v>450</v>
      </c>
    </row>
    <row r="32" spans="1:4" x14ac:dyDescent="0.35">
      <c r="A32" s="37" t="str">
        <f>Payments!W3</f>
        <v>Defibrilator</v>
      </c>
      <c r="B32" s="63">
        <f>Payments!W70</f>
        <v>0</v>
      </c>
      <c r="C32" s="160">
        <v>300</v>
      </c>
      <c r="D32" s="66">
        <v>59.95</v>
      </c>
    </row>
    <row r="33" spans="1:19" x14ac:dyDescent="0.35">
      <c r="A33" s="37" t="e">
        <f>Payments!#REF!</f>
        <v>#REF!</v>
      </c>
      <c r="B33" s="63" t="e">
        <f>Payments!#REF!</f>
        <v>#REF!</v>
      </c>
      <c r="C33" s="160">
        <v>420</v>
      </c>
      <c r="D33" s="66">
        <v>0</v>
      </c>
    </row>
    <row r="34" spans="1:19" x14ac:dyDescent="0.35">
      <c r="A34" s="37" t="str">
        <f>Payments!X3</f>
        <v>Dog Bin</v>
      </c>
      <c r="B34" s="63">
        <f>Payments!X70</f>
        <v>0</v>
      </c>
      <c r="C34" s="160">
        <v>250</v>
      </c>
      <c r="D34" s="66">
        <v>215.8</v>
      </c>
    </row>
    <row r="35" spans="1:19" x14ac:dyDescent="0.35">
      <c r="A35" s="37" t="str">
        <f>Payments!Y3</f>
        <v>P Field Rent</v>
      </c>
      <c r="B35" s="63">
        <f>Payments!Y70</f>
        <v>0</v>
      </c>
      <c r="C35" s="160">
        <v>10</v>
      </c>
      <c r="D35" s="66">
        <v>10</v>
      </c>
    </row>
    <row r="36" spans="1:19" x14ac:dyDescent="0.35">
      <c r="A36" s="37" t="str">
        <f>Payments!Z3</f>
        <v>Miscelleneous</v>
      </c>
      <c r="B36" s="63">
        <f>Payments!Z70</f>
        <v>0</v>
      </c>
      <c r="C36" s="160">
        <v>150</v>
      </c>
      <c r="D36" s="66">
        <v>37.68</v>
      </c>
    </row>
    <row r="37" spans="1:19" x14ac:dyDescent="0.35">
      <c r="A37" s="37" t="s">
        <v>51</v>
      </c>
      <c r="B37" s="63"/>
      <c r="C37" s="160">
        <v>30</v>
      </c>
      <c r="D37" s="66">
        <v>0</v>
      </c>
    </row>
    <row r="38" spans="1:19" x14ac:dyDescent="0.35">
      <c r="A38" s="37" t="s">
        <v>6</v>
      </c>
      <c r="B38" s="63">
        <f>Payments!F70</f>
        <v>0</v>
      </c>
      <c r="C38" s="160">
        <v>230</v>
      </c>
      <c r="D38" s="66">
        <v>200.52</v>
      </c>
    </row>
    <row r="39" spans="1:19" s="34" customFormat="1" ht="18.600000000000001" thickBot="1" x14ac:dyDescent="0.4">
      <c r="A39" s="36" t="s">
        <v>49</v>
      </c>
      <c r="B39" s="14" t="e">
        <f>SUM(B16:B38)</f>
        <v>#REF!</v>
      </c>
      <c r="C39" s="134">
        <f>SUM(C16:C38)</f>
        <v>9690</v>
      </c>
      <c r="D39" s="135">
        <f>SUM(D16:D38)</f>
        <v>8599.6200000000008</v>
      </c>
      <c r="E39" s="33"/>
      <c r="F39" s="33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</row>
    <row r="40" spans="1:19" ht="18.600000000000001" thickTop="1" x14ac:dyDescent="0.35">
      <c r="A40" s="40"/>
    </row>
    <row r="41" spans="1:19" x14ac:dyDescent="0.35">
      <c r="A41" s="40" t="s">
        <v>52</v>
      </c>
      <c r="B41" s="66">
        <f>D52</f>
        <v>4245.92</v>
      </c>
      <c r="D41" s="66">
        <v>5619</v>
      </c>
    </row>
    <row r="42" spans="1:19" x14ac:dyDescent="0.35">
      <c r="A42" s="40"/>
    </row>
    <row r="43" spans="1:19" x14ac:dyDescent="0.35">
      <c r="A43" s="40"/>
    </row>
    <row r="44" spans="1:19" x14ac:dyDescent="0.35">
      <c r="A44" s="40" t="s">
        <v>47</v>
      </c>
      <c r="B44" s="13" t="e">
        <f>+B13</f>
        <v>#REF!</v>
      </c>
      <c r="D44" s="66">
        <f>+D13</f>
        <v>7226.0599999999995</v>
      </c>
    </row>
    <row r="45" spans="1:19" x14ac:dyDescent="0.35">
      <c r="A45" s="40" t="s">
        <v>53</v>
      </c>
      <c r="B45" s="13" t="e">
        <f>+B39</f>
        <v>#REF!</v>
      </c>
      <c r="D45" s="66">
        <f>+D39</f>
        <v>8599.6200000000008</v>
      </c>
    </row>
    <row r="46" spans="1:19" ht="18.600000000000001" thickBot="1" x14ac:dyDescent="0.4">
      <c r="A46" s="40" t="s">
        <v>54</v>
      </c>
      <c r="B46" s="14" t="e">
        <f>SUM(B41:B44)-B45</f>
        <v>#REF!</v>
      </c>
      <c r="D46" s="135">
        <f>SUM(D41:D44)-D45</f>
        <v>4245.4399999999987</v>
      </c>
    </row>
    <row r="47" spans="1:19" ht="18.600000000000001" thickTop="1" x14ac:dyDescent="0.35"/>
    <row r="48" spans="1:19" x14ac:dyDescent="0.35">
      <c r="A48" s="40" t="s">
        <v>55</v>
      </c>
    </row>
    <row r="49" spans="1:22" x14ac:dyDescent="0.35">
      <c r="A49" s="40" t="str">
        <f>'Bank Recc'!A10</f>
        <v>Unity Trust Current 20443647</v>
      </c>
      <c r="B49" s="63">
        <f>'Bank Recc'!C29</f>
        <v>2715.98</v>
      </c>
      <c r="D49" s="66">
        <v>1973.08</v>
      </c>
    </row>
    <row r="50" spans="1:22" x14ac:dyDescent="0.35">
      <c r="A50" s="40" t="str">
        <f>'Bank Recc'!A11</f>
        <v>Unity Trust Deposit 20443663</v>
      </c>
      <c r="B50" s="63">
        <f>'Bank Recc'!C30</f>
        <v>4887.6499999999996</v>
      </c>
      <c r="D50" s="66">
        <v>2272.84</v>
      </c>
    </row>
    <row r="51" spans="1:22" x14ac:dyDescent="0.35">
      <c r="A51" s="40" t="s">
        <v>56</v>
      </c>
      <c r="B51" s="63">
        <f>'Bank Recc'!D15</f>
        <v>0</v>
      </c>
      <c r="D51" s="66">
        <v>0</v>
      </c>
    </row>
    <row r="52" spans="1:22" ht="18.600000000000001" thickBot="1" x14ac:dyDescent="0.4">
      <c r="A52" s="40"/>
      <c r="B52" s="14">
        <f>SUM(B49:B50)-B51</f>
        <v>7603.6299999999992</v>
      </c>
      <c r="D52" s="135">
        <f>D50+D49</f>
        <v>4245.92</v>
      </c>
    </row>
    <row r="53" spans="1:22" ht="18.600000000000001" thickTop="1" x14ac:dyDescent="0.35">
      <c r="A53" s="40"/>
    </row>
    <row r="54" spans="1:22" x14ac:dyDescent="0.35">
      <c r="A54" s="40" t="s">
        <v>57</v>
      </c>
      <c r="B54" s="13" t="e">
        <f>B46-B52</f>
        <v>#REF!</v>
      </c>
    </row>
    <row r="55" spans="1:22" x14ac:dyDescent="0.35">
      <c r="A55" s="40"/>
      <c r="E55" s="38"/>
      <c r="G55" s="39"/>
      <c r="H55" s="39"/>
      <c r="I55" s="39"/>
      <c r="T55" s="38"/>
      <c r="U55" s="38"/>
      <c r="V55" s="38"/>
    </row>
    <row r="56" spans="1:22" x14ac:dyDescent="0.35">
      <c r="A56" s="36" t="s">
        <v>58</v>
      </c>
      <c r="E56" s="38"/>
      <c r="G56" s="39"/>
      <c r="H56" s="39"/>
      <c r="I56" s="39"/>
      <c r="T56" s="38"/>
      <c r="U56" s="38"/>
      <c r="V56" s="38"/>
    </row>
    <row r="57" spans="1:22" s="139" customFormat="1" x14ac:dyDescent="0.35">
      <c r="A57" s="136" t="s">
        <v>59</v>
      </c>
      <c r="B57" s="63">
        <v>3000</v>
      </c>
      <c r="C57" s="160"/>
      <c r="D57" s="66"/>
      <c r="E57" s="137"/>
      <c r="F57" s="138"/>
      <c r="G57" s="138"/>
      <c r="H57" s="138"/>
      <c r="I57" s="138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</row>
    <row r="58" spans="1:22" ht="18.600000000000001" thickBot="1" x14ac:dyDescent="0.4">
      <c r="A58" s="40"/>
      <c r="B58" s="14">
        <f>SUM(B57:B57)</f>
        <v>3000</v>
      </c>
      <c r="C58" s="134">
        <f>SUM(C57:C57)</f>
        <v>0</v>
      </c>
      <c r="D58" s="135">
        <f>SUM(D57:D57)</f>
        <v>0</v>
      </c>
      <c r="E58" s="38"/>
      <c r="G58" s="39"/>
      <c r="H58" s="39"/>
      <c r="I58" s="39"/>
      <c r="T58" s="38"/>
      <c r="U58" s="38"/>
      <c r="V58" s="38"/>
    </row>
    <row r="59" spans="1:22" ht="18.600000000000001" thickTop="1" x14ac:dyDescent="0.35">
      <c r="A59" s="40"/>
      <c r="E59" s="38"/>
      <c r="G59" s="39"/>
      <c r="H59" s="39"/>
      <c r="I59" s="39"/>
      <c r="T59" s="38"/>
      <c r="U59" s="38"/>
      <c r="V59" s="38"/>
    </row>
    <row r="60" spans="1:22" ht="18.600000000000001" thickBot="1" x14ac:dyDescent="0.4">
      <c r="A60" s="40" t="s">
        <v>60</v>
      </c>
      <c r="B60" s="14" t="e">
        <f>B52-(C39-B39)+(C13-B13)-B58</f>
        <v>#REF!</v>
      </c>
      <c r="E60" s="38"/>
      <c r="G60" s="39"/>
      <c r="H60" s="39"/>
      <c r="I60" s="39"/>
      <c r="T60" s="38"/>
      <c r="U60" s="38"/>
      <c r="V60" s="38"/>
    </row>
    <row r="61" spans="1:22" ht="18.600000000000001" thickTop="1" x14ac:dyDescent="0.35">
      <c r="A61" s="40"/>
    </row>
    <row r="62" spans="1:22" x14ac:dyDescent="0.35">
      <c r="A62" s="40"/>
    </row>
    <row r="63" spans="1:22" x14ac:dyDescent="0.35">
      <c r="A63" s="40"/>
    </row>
    <row r="64" spans="1:22" x14ac:dyDescent="0.35">
      <c r="A64" s="40"/>
    </row>
    <row r="65" spans="1:1" x14ac:dyDescent="0.35">
      <c r="A65" s="40"/>
    </row>
    <row r="66" spans="1:1" x14ac:dyDescent="0.35">
      <c r="A66" s="40"/>
    </row>
    <row r="67" spans="1:1" x14ac:dyDescent="0.35">
      <c r="A67" s="40"/>
    </row>
    <row r="68" spans="1:1" x14ac:dyDescent="0.35">
      <c r="A68" s="40"/>
    </row>
    <row r="69" spans="1:1" x14ac:dyDescent="0.35">
      <c r="A69" s="40"/>
    </row>
    <row r="70" spans="1:1" x14ac:dyDescent="0.35">
      <c r="A70" s="40"/>
    </row>
    <row r="71" spans="1:1" x14ac:dyDescent="0.35">
      <c r="A71" s="40"/>
    </row>
    <row r="72" spans="1:1" x14ac:dyDescent="0.35">
      <c r="A72" s="40"/>
    </row>
    <row r="73" spans="1:1" x14ac:dyDescent="0.35">
      <c r="A73" s="40"/>
    </row>
    <row r="74" spans="1:1" x14ac:dyDescent="0.35">
      <c r="A74" s="40"/>
    </row>
    <row r="75" spans="1:1" x14ac:dyDescent="0.35">
      <c r="A75" s="40"/>
    </row>
    <row r="76" spans="1:1" x14ac:dyDescent="0.35">
      <c r="A76" s="40"/>
    </row>
    <row r="77" spans="1:1" x14ac:dyDescent="0.35">
      <c r="A77" s="40"/>
    </row>
    <row r="78" spans="1:1" x14ac:dyDescent="0.35">
      <c r="A78" s="40"/>
    </row>
    <row r="79" spans="1:1" x14ac:dyDescent="0.35">
      <c r="A79" s="40"/>
    </row>
    <row r="80" spans="1:1" x14ac:dyDescent="0.35">
      <c r="A80" s="40"/>
    </row>
    <row r="81" spans="1:1" x14ac:dyDescent="0.35">
      <c r="A81" s="40"/>
    </row>
    <row r="82" spans="1:1" x14ac:dyDescent="0.35">
      <c r="A82" s="40"/>
    </row>
    <row r="83" spans="1:1" x14ac:dyDescent="0.35">
      <c r="A83" s="40"/>
    </row>
    <row r="84" spans="1:1" x14ac:dyDescent="0.35">
      <c r="A84" s="40"/>
    </row>
    <row r="85" spans="1:1" x14ac:dyDescent="0.35">
      <c r="A85" s="40"/>
    </row>
    <row r="86" spans="1:1" x14ac:dyDescent="0.35">
      <c r="A86" s="40"/>
    </row>
    <row r="87" spans="1:1" x14ac:dyDescent="0.35">
      <c r="A87" s="40"/>
    </row>
    <row r="88" spans="1:1" x14ac:dyDescent="0.35">
      <c r="A88" s="40"/>
    </row>
    <row r="89" spans="1:1" x14ac:dyDescent="0.35">
      <c r="A89" s="40"/>
    </row>
    <row r="90" spans="1:1" x14ac:dyDescent="0.35">
      <c r="A90" s="40"/>
    </row>
    <row r="91" spans="1:1" x14ac:dyDescent="0.35">
      <c r="A91" s="40"/>
    </row>
    <row r="92" spans="1:1" x14ac:dyDescent="0.35">
      <c r="A92" s="40"/>
    </row>
    <row r="93" spans="1:1" x14ac:dyDescent="0.35">
      <c r="A93" s="40"/>
    </row>
    <row r="94" spans="1:1" x14ac:dyDescent="0.35">
      <c r="A94" s="40"/>
    </row>
    <row r="95" spans="1:1" x14ac:dyDescent="0.35">
      <c r="A95" s="40"/>
    </row>
    <row r="96" spans="1:1" x14ac:dyDescent="0.35">
      <c r="A96" s="40"/>
    </row>
    <row r="97" spans="1:1" x14ac:dyDescent="0.35">
      <c r="A97" s="40"/>
    </row>
    <row r="98" spans="1:1" x14ac:dyDescent="0.35">
      <c r="A98" s="40"/>
    </row>
    <row r="99" spans="1:1" x14ac:dyDescent="0.35">
      <c r="A99" s="40"/>
    </row>
    <row r="100" spans="1:1" x14ac:dyDescent="0.35">
      <c r="A100" s="40"/>
    </row>
    <row r="101" spans="1:1" x14ac:dyDescent="0.35">
      <c r="A101" s="40"/>
    </row>
    <row r="102" spans="1:1" x14ac:dyDescent="0.35">
      <c r="A102" s="40"/>
    </row>
    <row r="103" spans="1:1" x14ac:dyDescent="0.35">
      <c r="A103" s="40"/>
    </row>
    <row r="104" spans="1:1" x14ac:dyDescent="0.35">
      <c r="A104" s="40"/>
    </row>
    <row r="105" spans="1:1" x14ac:dyDescent="0.35">
      <c r="A105" s="40"/>
    </row>
    <row r="106" spans="1:1" x14ac:dyDescent="0.35">
      <c r="A106" s="40"/>
    </row>
    <row r="107" spans="1:1" x14ac:dyDescent="0.35">
      <c r="A107" s="40"/>
    </row>
    <row r="108" spans="1:1" x14ac:dyDescent="0.35">
      <c r="A108" s="40"/>
    </row>
    <row r="109" spans="1:1" x14ac:dyDescent="0.35">
      <c r="A109" s="40"/>
    </row>
    <row r="110" spans="1:1" x14ac:dyDescent="0.35">
      <c r="A110" s="40"/>
    </row>
    <row r="111" spans="1:1" x14ac:dyDescent="0.35">
      <c r="A111" s="40"/>
    </row>
    <row r="112" spans="1:1" x14ac:dyDescent="0.35">
      <c r="A112" s="40"/>
    </row>
    <row r="113" spans="1:1" x14ac:dyDescent="0.35">
      <c r="A113" s="40"/>
    </row>
    <row r="114" spans="1:1" x14ac:dyDescent="0.35">
      <c r="A114" s="40"/>
    </row>
    <row r="115" spans="1:1" x14ac:dyDescent="0.35">
      <c r="A115" s="40"/>
    </row>
    <row r="116" spans="1:1" x14ac:dyDescent="0.35">
      <c r="A116" s="40"/>
    </row>
    <row r="117" spans="1:1" x14ac:dyDescent="0.35">
      <c r="A117" s="40"/>
    </row>
    <row r="118" spans="1:1" x14ac:dyDescent="0.35">
      <c r="A118" s="40"/>
    </row>
    <row r="119" spans="1:1" x14ac:dyDescent="0.35">
      <c r="A119" s="40"/>
    </row>
    <row r="120" spans="1:1" x14ac:dyDescent="0.35">
      <c r="A120" s="40"/>
    </row>
    <row r="121" spans="1:1" x14ac:dyDescent="0.35">
      <c r="A121" s="40"/>
    </row>
    <row r="122" spans="1:1" x14ac:dyDescent="0.35">
      <c r="A122" s="40"/>
    </row>
    <row r="123" spans="1:1" x14ac:dyDescent="0.35">
      <c r="A123" s="40"/>
    </row>
    <row r="124" spans="1:1" x14ac:dyDescent="0.35">
      <c r="A124" s="40"/>
    </row>
    <row r="125" spans="1:1" x14ac:dyDescent="0.35">
      <c r="A125" s="40"/>
    </row>
    <row r="126" spans="1:1" x14ac:dyDescent="0.35">
      <c r="A126" s="40"/>
    </row>
    <row r="127" spans="1:1" x14ac:dyDescent="0.35">
      <c r="A127" s="40"/>
    </row>
    <row r="128" spans="1:1" x14ac:dyDescent="0.35">
      <c r="A128" s="40"/>
    </row>
    <row r="129" spans="1:1" x14ac:dyDescent="0.35">
      <c r="A129" s="40"/>
    </row>
    <row r="130" spans="1:1" x14ac:dyDescent="0.35">
      <c r="A130" s="40"/>
    </row>
    <row r="131" spans="1:1" x14ac:dyDescent="0.35">
      <c r="A131" s="40"/>
    </row>
    <row r="132" spans="1:1" x14ac:dyDescent="0.35">
      <c r="A132" s="40"/>
    </row>
    <row r="133" spans="1:1" x14ac:dyDescent="0.35">
      <c r="A133" s="40"/>
    </row>
    <row r="134" spans="1:1" x14ac:dyDescent="0.35">
      <c r="A134" s="40"/>
    </row>
    <row r="135" spans="1:1" x14ac:dyDescent="0.35">
      <c r="A135" s="40"/>
    </row>
    <row r="136" spans="1:1" x14ac:dyDescent="0.35">
      <c r="A136" s="40"/>
    </row>
    <row r="137" spans="1:1" x14ac:dyDescent="0.35">
      <c r="A137" s="40"/>
    </row>
    <row r="138" spans="1:1" x14ac:dyDescent="0.35">
      <c r="A138" s="40"/>
    </row>
    <row r="139" spans="1:1" x14ac:dyDescent="0.35">
      <c r="A139" s="40"/>
    </row>
    <row r="140" spans="1:1" x14ac:dyDescent="0.35">
      <c r="A140" s="40"/>
    </row>
    <row r="141" spans="1:1" x14ac:dyDescent="0.35">
      <c r="A141" s="40"/>
    </row>
    <row r="142" spans="1:1" x14ac:dyDescent="0.35">
      <c r="A142" s="40"/>
    </row>
    <row r="143" spans="1:1" x14ac:dyDescent="0.35">
      <c r="A143" s="40"/>
    </row>
    <row r="144" spans="1:1" x14ac:dyDescent="0.35">
      <c r="A144" s="40"/>
    </row>
    <row r="145" spans="1:1" x14ac:dyDescent="0.35">
      <c r="A145" s="40"/>
    </row>
    <row r="146" spans="1:1" x14ac:dyDescent="0.35">
      <c r="A146" s="40"/>
    </row>
    <row r="147" spans="1:1" x14ac:dyDescent="0.35">
      <c r="A147" s="40"/>
    </row>
    <row r="148" spans="1:1" x14ac:dyDescent="0.35">
      <c r="A148" s="40"/>
    </row>
    <row r="149" spans="1:1" x14ac:dyDescent="0.35">
      <c r="A149" s="40"/>
    </row>
    <row r="150" spans="1:1" x14ac:dyDescent="0.35">
      <c r="A150" s="40"/>
    </row>
    <row r="151" spans="1:1" x14ac:dyDescent="0.35">
      <c r="A151" s="40"/>
    </row>
    <row r="152" spans="1:1" x14ac:dyDescent="0.35">
      <c r="A152" s="40"/>
    </row>
    <row r="153" spans="1:1" x14ac:dyDescent="0.35">
      <c r="A153" s="40"/>
    </row>
    <row r="154" spans="1:1" x14ac:dyDescent="0.35">
      <c r="A154" s="40"/>
    </row>
    <row r="155" spans="1:1" x14ac:dyDescent="0.35">
      <c r="A155" s="40"/>
    </row>
    <row r="156" spans="1:1" x14ac:dyDescent="0.35">
      <c r="A156" s="40"/>
    </row>
    <row r="157" spans="1:1" x14ac:dyDescent="0.35">
      <c r="A157" s="40"/>
    </row>
    <row r="158" spans="1:1" x14ac:dyDescent="0.35">
      <c r="A158" s="40"/>
    </row>
    <row r="159" spans="1:1" x14ac:dyDescent="0.35">
      <c r="A159" s="40"/>
    </row>
    <row r="160" spans="1:1" x14ac:dyDescent="0.35">
      <c r="A160" s="40"/>
    </row>
    <row r="161" spans="1:1" x14ac:dyDescent="0.35">
      <c r="A161" s="40"/>
    </row>
    <row r="162" spans="1:1" x14ac:dyDescent="0.35">
      <c r="A162" s="40"/>
    </row>
    <row r="163" spans="1:1" x14ac:dyDescent="0.35">
      <c r="A163" s="40"/>
    </row>
    <row r="164" spans="1:1" x14ac:dyDescent="0.35">
      <c r="A164" s="40"/>
    </row>
    <row r="165" spans="1:1" x14ac:dyDescent="0.35">
      <c r="A165" s="40"/>
    </row>
    <row r="166" spans="1:1" x14ac:dyDescent="0.35">
      <c r="A166" s="40"/>
    </row>
    <row r="167" spans="1:1" x14ac:dyDescent="0.35">
      <c r="A167" s="40"/>
    </row>
    <row r="168" spans="1:1" x14ac:dyDescent="0.35">
      <c r="A168" s="40"/>
    </row>
    <row r="169" spans="1:1" x14ac:dyDescent="0.35">
      <c r="A169" s="40"/>
    </row>
    <row r="170" spans="1:1" x14ac:dyDescent="0.35">
      <c r="A170" s="40"/>
    </row>
    <row r="171" spans="1:1" x14ac:dyDescent="0.35">
      <c r="A171" s="40"/>
    </row>
    <row r="172" spans="1:1" x14ac:dyDescent="0.35">
      <c r="A172" s="40"/>
    </row>
    <row r="173" spans="1:1" x14ac:dyDescent="0.35">
      <c r="A173" s="40"/>
    </row>
    <row r="174" spans="1:1" x14ac:dyDescent="0.35">
      <c r="A174" s="40"/>
    </row>
    <row r="175" spans="1:1" x14ac:dyDescent="0.35">
      <c r="A175" s="40"/>
    </row>
    <row r="176" spans="1:1" x14ac:dyDescent="0.35">
      <c r="A176" s="40"/>
    </row>
    <row r="177" spans="1:1" x14ac:dyDescent="0.35">
      <c r="A177" s="40"/>
    </row>
    <row r="178" spans="1:1" x14ac:dyDescent="0.35">
      <c r="A178" s="40"/>
    </row>
    <row r="179" spans="1:1" x14ac:dyDescent="0.35">
      <c r="A179" s="40"/>
    </row>
    <row r="180" spans="1:1" x14ac:dyDescent="0.35">
      <c r="A180" s="40"/>
    </row>
    <row r="181" spans="1:1" x14ac:dyDescent="0.35">
      <c r="A181" s="40"/>
    </row>
    <row r="182" spans="1:1" x14ac:dyDescent="0.35">
      <c r="A182" s="40"/>
    </row>
    <row r="183" spans="1:1" x14ac:dyDescent="0.35">
      <c r="A183" s="40"/>
    </row>
    <row r="184" spans="1:1" x14ac:dyDescent="0.35">
      <c r="A184" s="40"/>
    </row>
    <row r="185" spans="1:1" x14ac:dyDescent="0.35">
      <c r="A185" s="40"/>
    </row>
    <row r="186" spans="1:1" x14ac:dyDescent="0.35">
      <c r="A186" s="40"/>
    </row>
    <row r="187" spans="1:1" x14ac:dyDescent="0.35">
      <c r="A187" s="40"/>
    </row>
    <row r="188" spans="1:1" x14ac:dyDescent="0.35">
      <c r="A188" s="40"/>
    </row>
    <row r="189" spans="1:1" x14ac:dyDescent="0.35">
      <c r="A189" s="40"/>
    </row>
    <row r="190" spans="1:1" x14ac:dyDescent="0.35">
      <c r="A190" s="40"/>
    </row>
    <row r="191" spans="1:1" x14ac:dyDescent="0.35">
      <c r="A191" s="40"/>
    </row>
    <row r="192" spans="1:1" x14ac:dyDescent="0.35">
      <c r="A192" s="40"/>
    </row>
    <row r="193" spans="1:1" x14ac:dyDescent="0.35">
      <c r="A193" s="40"/>
    </row>
    <row r="194" spans="1:1" x14ac:dyDescent="0.35">
      <c r="A194" s="40"/>
    </row>
    <row r="195" spans="1:1" x14ac:dyDescent="0.35">
      <c r="A195" s="40"/>
    </row>
    <row r="196" spans="1:1" x14ac:dyDescent="0.35">
      <c r="A196" s="40"/>
    </row>
    <row r="197" spans="1:1" x14ac:dyDescent="0.35">
      <c r="A197" s="40"/>
    </row>
    <row r="198" spans="1:1" x14ac:dyDescent="0.35">
      <c r="A198" s="40"/>
    </row>
    <row r="199" spans="1:1" x14ac:dyDescent="0.35">
      <c r="A199" s="40"/>
    </row>
    <row r="200" spans="1:1" x14ac:dyDescent="0.35">
      <c r="A200" s="40"/>
    </row>
    <row r="201" spans="1:1" x14ac:dyDescent="0.35">
      <c r="A201" s="40"/>
    </row>
    <row r="202" spans="1:1" x14ac:dyDescent="0.35">
      <c r="A202" s="40"/>
    </row>
    <row r="203" spans="1:1" x14ac:dyDescent="0.35">
      <c r="A203" s="40"/>
    </row>
    <row r="204" spans="1:1" x14ac:dyDescent="0.35">
      <c r="A204" s="40"/>
    </row>
    <row r="205" spans="1:1" x14ac:dyDescent="0.35">
      <c r="A205" s="40"/>
    </row>
    <row r="206" spans="1:1" x14ac:dyDescent="0.35">
      <c r="A206" s="40"/>
    </row>
    <row r="207" spans="1:1" x14ac:dyDescent="0.35">
      <c r="A207" s="40"/>
    </row>
    <row r="208" spans="1:1" x14ac:dyDescent="0.35">
      <c r="A208" s="40"/>
    </row>
    <row r="209" spans="1:1" x14ac:dyDescent="0.35">
      <c r="A209" s="40"/>
    </row>
    <row r="210" spans="1:1" x14ac:dyDescent="0.35">
      <c r="A210" s="40"/>
    </row>
    <row r="211" spans="1:1" x14ac:dyDescent="0.35">
      <c r="A211" s="40"/>
    </row>
    <row r="212" spans="1:1" x14ac:dyDescent="0.35">
      <c r="A212" s="40"/>
    </row>
    <row r="213" spans="1:1" x14ac:dyDescent="0.35">
      <c r="A213" s="40"/>
    </row>
    <row r="214" spans="1:1" x14ac:dyDescent="0.35">
      <c r="A214" s="40"/>
    </row>
    <row r="215" spans="1:1" x14ac:dyDescent="0.35">
      <c r="A215" s="40"/>
    </row>
    <row r="216" spans="1:1" x14ac:dyDescent="0.35">
      <c r="A216" s="40"/>
    </row>
    <row r="217" spans="1:1" x14ac:dyDescent="0.35">
      <c r="A217" s="40"/>
    </row>
    <row r="218" spans="1:1" x14ac:dyDescent="0.35">
      <c r="A218" s="40"/>
    </row>
    <row r="219" spans="1:1" x14ac:dyDescent="0.35">
      <c r="A219" s="40"/>
    </row>
    <row r="220" spans="1:1" x14ac:dyDescent="0.35">
      <c r="A220" s="40"/>
    </row>
    <row r="221" spans="1:1" x14ac:dyDescent="0.35">
      <c r="A221" s="40"/>
    </row>
    <row r="222" spans="1:1" x14ac:dyDescent="0.35">
      <c r="A222" s="40"/>
    </row>
    <row r="223" spans="1:1" x14ac:dyDescent="0.35">
      <c r="A223" s="40"/>
    </row>
    <row r="224" spans="1:1" x14ac:dyDescent="0.35">
      <c r="A224" s="40"/>
    </row>
    <row r="225" spans="1:1" x14ac:dyDescent="0.35">
      <c r="A225" s="40"/>
    </row>
    <row r="226" spans="1:1" x14ac:dyDescent="0.35">
      <c r="A226" s="40"/>
    </row>
    <row r="227" spans="1:1" x14ac:dyDescent="0.35">
      <c r="A227" s="40"/>
    </row>
    <row r="228" spans="1:1" x14ac:dyDescent="0.35">
      <c r="A228" s="40"/>
    </row>
    <row r="229" spans="1:1" x14ac:dyDescent="0.35">
      <c r="A229" s="40"/>
    </row>
    <row r="230" spans="1:1" x14ac:dyDescent="0.35">
      <c r="A230" s="40"/>
    </row>
    <row r="231" spans="1:1" x14ac:dyDescent="0.35">
      <c r="A231" s="40"/>
    </row>
    <row r="232" spans="1:1" x14ac:dyDescent="0.35">
      <c r="A232" s="40"/>
    </row>
    <row r="233" spans="1:1" x14ac:dyDescent="0.35">
      <c r="A233" s="40"/>
    </row>
    <row r="234" spans="1:1" x14ac:dyDescent="0.35">
      <c r="A234" s="40"/>
    </row>
    <row r="235" spans="1:1" x14ac:dyDescent="0.35">
      <c r="A235" s="40"/>
    </row>
    <row r="236" spans="1:1" x14ac:dyDescent="0.35">
      <c r="A236" s="40"/>
    </row>
    <row r="237" spans="1:1" x14ac:dyDescent="0.35">
      <c r="A237" s="40"/>
    </row>
    <row r="238" spans="1:1" x14ac:dyDescent="0.35">
      <c r="A238" s="40"/>
    </row>
    <row r="239" spans="1:1" x14ac:dyDescent="0.35">
      <c r="A239" s="40"/>
    </row>
    <row r="240" spans="1:1" x14ac:dyDescent="0.35">
      <c r="A240" s="40"/>
    </row>
    <row r="241" spans="1:1" x14ac:dyDescent="0.35">
      <c r="A241" s="40"/>
    </row>
    <row r="242" spans="1:1" x14ac:dyDescent="0.35">
      <c r="A242" s="40"/>
    </row>
    <row r="243" spans="1:1" x14ac:dyDescent="0.35">
      <c r="A243" s="40"/>
    </row>
    <row r="244" spans="1:1" x14ac:dyDescent="0.35">
      <c r="A244" s="40"/>
    </row>
    <row r="245" spans="1:1" x14ac:dyDescent="0.35">
      <c r="A245" s="40"/>
    </row>
    <row r="246" spans="1:1" x14ac:dyDescent="0.35">
      <c r="A246" s="40"/>
    </row>
    <row r="247" spans="1:1" x14ac:dyDescent="0.35">
      <c r="A247" s="40"/>
    </row>
    <row r="248" spans="1:1" x14ac:dyDescent="0.35">
      <c r="A248" s="40"/>
    </row>
    <row r="249" spans="1:1" x14ac:dyDescent="0.35">
      <c r="A249" s="40"/>
    </row>
    <row r="250" spans="1:1" x14ac:dyDescent="0.35">
      <c r="A250" s="40"/>
    </row>
    <row r="251" spans="1:1" x14ac:dyDescent="0.35">
      <c r="A251" s="40"/>
    </row>
    <row r="252" spans="1:1" x14ac:dyDescent="0.35">
      <c r="A252" s="40"/>
    </row>
    <row r="253" spans="1:1" x14ac:dyDescent="0.35">
      <c r="A253" s="40"/>
    </row>
    <row r="254" spans="1:1" x14ac:dyDescent="0.35">
      <c r="A254" s="40"/>
    </row>
    <row r="255" spans="1:1" x14ac:dyDescent="0.35">
      <c r="A255" s="40"/>
    </row>
    <row r="256" spans="1:1" x14ac:dyDescent="0.35">
      <c r="A256" s="40"/>
    </row>
    <row r="257" spans="1:1" x14ac:dyDescent="0.35">
      <c r="A257" s="40"/>
    </row>
    <row r="258" spans="1:1" x14ac:dyDescent="0.35">
      <c r="A258" s="40"/>
    </row>
    <row r="259" spans="1:1" x14ac:dyDescent="0.35">
      <c r="A259" s="40"/>
    </row>
    <row r="260" spans="1:1" x14ac:dyDescent="0.35">
      <c r="A260" s="40"/>
    </row>
    <row r="261" spans="1:1" x14ac:dyDescent="0.35">
      <c r="A261" s="40"/>
    </row>
    <row r="262" spans="1:1" x14ac:dyDescent="0.35">
      <c r="A262" s="40"/>
    </row>
    <row r="263" spans="1:1" x14ac:dyDescent="0.35">
      <c r="A263" s="40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paperSize="9" scale="64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D8EA9-0AB8-4590-9ED7-A6B640FC61DD}">
  <dimension ref="A1:D7"/>
  <sheetViews>
    <sheetView workbookViewId="0">
      <selection activeCell="A2" sqref="A2"/>
    </sheetView>
  </sheetViews>
  <sheetFormatPr defaultRowHeight="14.4" x14ac:dyDescent="0.3"/>
  <cols>
    <col min="1" max="1" width="35.33203125" customWidth="1"/>
    <col min="3" max="3" width="22.44140625" customWidth="1"/>
  </cols>
  <sheetData>
    <row r="1" spans="1:4" x14ac:dyDescent="0.3">
      <c r="A1" t="s">
        <v>254</v>
      </c>
    </row>
    <row r="3" spans="1:4" ht="18" x14ac:dyDescent="0.35">
      <c r="A3" s="37" t="s">
        <v>137</v>
      </c>
      <c r="B3" s="63"/>
      <c r="C3" s="160">
        <v>3000</v>
      </c>
      <c r="D3" s="66"/>
    </row>
    <row r="4" spans="1:4" ht="18" x14ac:dyDescent="0.35">
      <c r="A4" s="37" t="s">
        <v>138</v>
      </c>
      <c r="B4" s="63"/>
      <c r="C4" s="160">
        <v>1250</v>
      </c>
      <c r="D4" s="66"/>
    </row>
    <row r="7" spans="1:4" ht="18" x14ac:dyDescent="0.35">
      <c r="A7" t="s">
        <v>139</v>
      </c>
      <c r="C7" s="210">
        <f>SUM(C3:C6)</f>
        <v>4250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7"/>
  <sheetViews>
    <sheetView workbookViewId="0">
      <selection activeCell="C5" sqref="C5"/>
    </sheetView>
  </sheetViews>
  <sheetFormatPr defaultRowHeight="14.4" x14ac:dyDescent="0.3"/>
  <cols>
    <col min="1" max="1" width="3" bestFit="1" customWidth="1"/>
    <col min="2" max="2" width="22.5546875" customWidth="1"/>
    <col min="3" max="3" width="12.5546875" customWidth="1"/>
    <col min="4" max="4" width="13.44140625" customWidth="1"/>
  </cols>
  <sheetData>
    <row r="1" spans="1:4" ht="26.55" customHeight="1" x14ac:dyDescent="0.3">
      <c r="A1" s="233" t="s">
        <v>61</v>
      </c>
      <c r="B1" s="233"/>
      <c r="C1" s="233"/>
      <c r="D1" s="233"/>
    </row>
    <row r="2" spans="1:4" x14ac:dyDescent="0.3">
      <c r="A2" s="42"/>
      <c r="B2" s="43"/>
      <c r="C2" s="234" t="s">
        <v>62</v>
      </c>
      <c r="D2" s="234"/>
    </row>
    <row r="3" spans="1:4" x14ac:dyDescent="0.3">
      <c r="A3" s="42"/>
      <c r="B3" s="43"/>
      <c r="C3" s="44">
        <v>44651</v>
      </c>
      <c r="D3" s="44">
        <v>45016</v>
      </c>
    </row>
    <row r="4" spans="1:4" x14ac:dyDescent="0.3">
      <c r="A4" s="45"/>
      <c r="B4" s="46"/>
      <c r="C4" s="47" t="s">
        <v>63</v>
      </c>
      <c r="D4" s="48" t="s">
        <v>63</v>
      </c>
    </row>
    <row r="5" spans="1:4" x14ac:dyDescent="0.3">
      <c r="A5" s="42">
        <v>1</v>
      </c>
      <c r="B5" s="43" t="s">
        <v>64</v>
      </c>
      <c r="C5" s="83">
        <v>3021</v>
      </c>
      <c r="D5" s="65">
        <f>C11</f>
        <v>2250</v>
      </c>
    </row>
    <row r="6" spans="1:4" x14ac:dyDescent="0.3">
      <c r="A6" s="42">
        <v>2</v>
      </c>
      <c r="B6" s="43" t="s">
        <v>65</v>
      </c>
      <c r="C6" s="84">
        <v>3640</v>
      </c>
      <c r="D6" s="64">
        <f>Receipts!I25</f>
        <v>0</v>
      </c>
    </row>
    <row r="7" spans="1:4" x14ac:dyDescent="0.3">
      <c r="A7" s="42">
        <v>3</v>
      </c>
      <c r="B7" s="43" t="s">
        <v>66</v>
      </c>
      <c r="C7" s="84">
        <v>1032</v>
      </c>
      <c r="D7" s="64">
        <f>Receipts!L25</f>
        <v>0</v>
      </c>
    </row>
    <row r="8" spans="1:4" x14ac:dyDescent="0.3">
      <c r="A8" s="42">
        <v>4</v>
      </c>
      <c r="B8" s="43" t="s">
        <v>67</v>
      </c>
      <c r="C8" s="84">
        <v>2077</v>
      </c>
      <c r="D8" s="64">
        <f>Payments!J69</f>
        <v>2785.64</v>
      </c>
    </row>
    <row r="9" spans="1:4" ht="27" x14ac:dyDescent="0.3">
      <c r="A9" s="42">
        <v>5</v>
      </c>
      <c r="B9" s="43" t="s">
        <v>68</v>
      </c>
      <c r="C9" s="84">
        <v>0</v>
      </c>
      <c r="D9" s="64">
        <v>0</v>
      </c>
    </row>
    <row r="10" spans="1:4" x14ac:dyDescent="0.3">
      <c r="A10" s="42">
        <v>6</v>
      </c>
      <c r="B10" s="43" t="s">
        <v>69</v>
      </c>
      <c r="C10" s="84">
        <v>3366</v>
      </c>
      <c r="D10" s="64">
        <f>Payments!Z72</f>
        <v>0</v>
      </c>
    </row>
    <row r="11" spans="1:4" ht="27" x14ac:dyDescent="0.3">
      <c r="A11" s="42">
        <v>7</v>
      </c>
      <c r="B11" s="43" t="s">
        <v>70</v>
      </c>
      <c r="C11" s="65">
        <f>C5+C6+C7-C8-C9-C10</f>
        <v>2250</v>
      </c>
      <c r="D11" s="65">
        <f>D5+D6+D7-D8-D9-D10</f>
        <v>-535.63999999999987</v>
      </c>
    </row>
    <row r="12" spans="1:4" ht="27" x14ac:dyDescent="0.3">
      <c r="A12" s="42">
        <v>8</v>
      </c>
      <c r="B12" s="43" t="s">
        <v>71</v>
      </c>
      <c r="C12" s="83">
        <v>2250</v>
      </c>
      <c r="D12" s="65">
        <f>'Bank Recc'!D17</f>
        <v>4245.92</v>
      </c>
    </row>
    <row r="13" spans="1:4" ht="40.200000000000003" x14ac:dyDescent="0.3">
      <c r="A13" s="42">
        <v>9</v>
      </c>
      <c r="B13" s="43" t="s">
        <v>72</v>
      </c>
      <c r="C13" s="84">
        <v>14670</v>
      </c>
      <c r="D13" s="64">
        <v>0</v>
      </c>
    </row>
    <row r="14" spans="1:4" x14ac:dyDescent="0.3">
      <c r="A14" s="42">
        <v>10</v>
      </c>
      <c r="B14" s="43" t="s">
        <v>73</v>
      </c>
      <c r="C14" s="67">
        <v>0</v>
      </c>
      <c r="D14" s="67">
        <v>0</v>
      </c>
    </row>
    <row r="15" spans="1:4" ht="15" thickBot="1" x14ac:dyDescent="0.35">
      <c r="A15" s="49"/>
      <c r="B15" s="50"/>
      <c r="C15" s="51"/>
      <c r="D15" s="52"/>
    </row>
    <row r="16" spans="1:4" x14ac:dyDescent="0.3">
      <c r="A16" s="53"/>
      <c r="B16" s="53"/>
      <c r="C16" s="54"/>
      <c r="D16" s="55"/>
    </row>
    <row r="17" spans="1:4" x14ac:dyDescent="0.3">
      <c r="A17" s="53"/>
      <c r="B17" s="53"/>
      <c r="C17" s="56"/>
      <c r="D17" s="53"/>
    </row>
  </sheetData>
  <mergeCells count="2">
    <mergeCell ref="A1:D1"/>
    <mergeCell ref="C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0"/>
  <sheetViews>
    <sheetView workbookViewId="0">
      <pane ySplit="2" topLeftCell="A3" activePane="bottomLeft" state="frozen"/>
      <selection pane="bottomLeft" activeCell="S30" sqref="S30"/>
    </sheetView>
  </sheetViews>
  <sheetFormatPr defaultColWidth="0" defaultRowHeight="14.4" x14ac:dyDescent="0.3"/>
  <cols>
    <col min="1" max="1" width="22.77734375" bestFit="1" customWidth="1"/>
    <col min="2" max="2" width="0.77734375" style="85" customWidth="1"/>
    <col min="3" max="3" width="11.5546875" style="129" customWidth="1"/>
    <col min="4" max="4" width="12.21875" style="130" customWidth="1"/>
    <col min="5" max="5" width="0.77734375" style="85" customWidth="1"/>
    <col min="6" max="6" width="11.5546875" style="129" customWidth="1"/>
    <col min="7" max="7" width="12" style="131" customWidth="1"/>
    <col min="8" max="8" width="12.21875" style="156" customWidth="1"/>
    <col min="9" max="9" width="0.77734375" style="85" customWidth="1"/>
    <col min="10" max="10" width="11.5546875" style="129" customWidth="1"/>
    <col min="11" max="11" width="9.5546875" style="132" customWidth="1"/>
    <col min="12" max="12" width="13.77734375" style="132" customWidth="1"/>
    <col min="13" max="13" width="0.77734375" style="85" customWidth="1"/>
    <col min="14" max="14" width="11.5546875" style="129" hidden="1"/>
    <col min="15" max="15" width="12" style="132" hidden="1"/>
    <col min="16" max="16" width="9.5546875" style="132" hidden="1"/>
    <col min="17" max="17" width="11.5546875" style="178" customWidth="1"/>
    <col min="18" max="18" width="13.77734375" style="131" bestFit="1" customWidth="1"/>
    <col min="19" max="19" width="9.5546875" style="131" customWidth="1"/>
    <col min="20" max="236" width="9.21875" customWidth="1"/>
    <col min="237" max="237" width="35.44140625" bestFit="1" customWidth="1"/>
  </cols>
  <sheetData>
    <row r="1" spans="1:43" x14ac:dyDescent="0.3">
      <c r="A1" s="3"/>
      <c r="C1" s="238" t="s">
        <v>74</v>
      </c>
      <c r="D1" s="239"/>
      <c r="F1" s="240" t="s">
        <v>116</v>
      </c>
      <c r="G1" s="240"/>
      <c r="H1" s="240"/>
      <c r="J1" s="238" t="s">
        <v>141</v>
      </c>
      <c r="K1" s="240"/>
      <c r="L1" s="241"/>
      <c r="N1" s="242" t="s">
        <v>75</v>
      </c>
      <c r="O1" s="243"/>
      <c r="P1" s="244"/>
      <c r="Q1" s="235"/>
      <c r="R1" s="236"/>
      <c r="S1" s="237"/>
    </row>
    <row r="2" spans="1:43" ht="58.5" customHeight="1" x14ac:dyDescent="0.3">
      <c r="A2" s="86" t="s">
        <v>4</v>
      </c>
      <c r="C2" s="87" t="s">
        <v>46</v>
      </c>
      <c r="D2" s="88" t="s">
        <v>117</v>
      </c>
      <c r="F2" s="87" t="s">
        <v>46</v>
      </c>
      <c r="G2" s="88" t="s">
        <v>120</v>
      </c>
      <c r="H2" s="144" t="s">
        <v>76</v>
      </c>
      <c r="J2" s="87" t="s">
        <v>77</v>
      </c>
      <c r="K2" s="89" t="s">
        <v>145</v>
      </c>
      <c r="L2" s="89"/>
      <c r="N2" s="87" t="s">
        <v>77</v>
      </c>
      <c r="O2" s="89" t="s">
        <v>78</v>
      </c>
      <c r="P2" s="163" t="s">
        <v>79</v>
      </c>
      <c r="Q2" s="175"/>
      <c r="R2" s="176"/>
      <c r="S2" s="176"/>
    </row>
    <row r="3" spans="1:43" ht="18" customHeight="1" x14ac:dyDescent="0.3">
      <c r="A3" s="86"/>
      <c r="C3" s="87"/>
      <c r="D3" s="88"/>
      <c r="F3" s="87"/>
      <c r="G3" s="88"/>
      <c r="H3" s="144"/>
      <c r="J3" s="87"/>
      <c r="K3" s="89"/>
      <c r="L3" s="89"/>
      <c r="N3" s="87"/>
      <c r="O3" s="89"/>
      <c r="P3" s="163"/>
      <c r="Q3" s="175"/>
      <c r="R3" s="176"/>
      <c r="S3" s="176"/>
    </row>
    <row r="4" spans="1:43" ht="15" customHeight="1" x14ac:dyDescent="0.3">
      <c r="A4" s="90" t="s">
        <v>80</v>
      </c>
      <c r="C4" s="91"/>
      <c r="D4" s="92"/>
      <c r="F4" s="91"/>
      <c r="G4" s="88"/>
      <c r="H4" s="145"/>
      <c r="J4" s="91"/>
      <c r="K4" s="89"/>
      <c r="L4" s="89"/>
      <c r="N4" s="91"/>
      <c r="O4" s="89"/>
      <c r="P4" s="163"/>
      <c r="Q4" s="177"/>
      <c r="R4" s="176"/>
      <c r="S4" s="176"/>
    </row>
    <row r="5" spans="1:43" ht="15.75" customHeight="1" x14ac:dyDescent="0.3">
      <c r="A5" s="93"/>
      <c r="C5" s="94"/>
      <c r="D5" s="95"/>
      <c r="F5" s="94"/>
      <c r="G5" s="96"/>
      <c r="H5" s="146"/>
      <c r="J5" s="94"/>
      <c r="K5" s="97"/>
      <c r="L5" s="97"/>
      <c r="N5" s="94"/>
      <c r="O5" s="97"/>
      <c r="P5" s="164"/>
      <c r="R5" s="179"/>
      <c r="S5" s="179"/>
    </row>
    <row r="6" spans="1:43" s="125" customFormat="1" ht="15.75" customHeight="1" x14ac:dyDescent="0.3">
      <c r="A6" s="86" t="s">
        <v>144</v>
      </c>
      <c r="B6" s="85"/>
      <c r="C6" s="157">
        <v>5619</v>
      </c>
      <c r="D6" s="86"/>
      <c r="E6" s="85"/>
      <c r="F6" s="157">
        <f>D56</f>
        <v>4245.4399999999996</v>
      </c>
      <c r="G6" s="86"/>
      <c r="H6" s="158"/>
      <c r="I6" s="85"/>
      <c r="J6" s="157">
        <f>H56</f>
        <v>-3459.73</v>
      </c>
      <c r="K6" s="97"/>
      <c r="L6" s="97"/>
      <c r="M6" s="85"/>
      <c r="N6" s="157"/>
      <c r="O6" s="97"/>
      <c r="P6" s="164"/>
      <c r="Q6" s="180"/>
      <c r="R6" s="179"/>
      <c r="S6" s="179"/>
    </row>
    <row r="7" spans="1:43" ht="15.75" customHeight="1" x14ac:dyDescent="0.3">
      <c r="A7" s="93"/>
      <c r="C7" s="94"/>
      <c r="D7" s="95"/>
      <c r="F7" s="94"/>
      <c r="G7" s="96"/>
      <c r="H7" s="146"/>
      <c r="J7" s="94"/>
      <c r="K7" s="97"/>
      <c r="L7" s="97"/>
      <c r="N7" s="94"/>
      <c r="O7" s="97"/>
      <c r="P7" s="164"/>
      <c r="R7" s="179"/>
      <c r="S7" s="179"/>
    </row>
    <row r="8" spans="1:43" x14ac:dyDescent="0.3">
      <c r="A8" s="86" t="s">
        <v>81</v>
      </c>
      <c r="C8" s="94"/>
      <c r="D8" s="95"/>
      <c r="F8" s="94"/>
      <c r="G8" s="96"/>
      <c r="H8" s="146"/>
      <c r="J8" s="94"/>
      <c r="K8" s="98"/>
      <c r="L8" s="98"/>
      <c r="N8" s="94"/>
      <c r="O8" s="98"/>
      <c r="P8" s="165"/>
      <c r="R8" s="181"/>
      <c r="S8" s="181"/>
    </row>
    <row r="9" spans="1:43" ht="15" customHeight="1" x14ac:dyDescent="0.3">
      <c r="A9" s="93" t="s">
        <v>82</v>
      </c>
      <c r="C9" s="99">
        <v>2500</v>
      </c>
      <c r="D9" s="99">
        <f>'Year to Date'!D16</f>
        <v>3953.96</v>
      </c>
      <c r="F9" s="99">
        <f>'Year to Date'!C16</f>
        <v>4500</v>
      </c>
      <c r="G9" s="99">
        <f>'Year to Date'!B16</f>
        <v>0</v>
      </c>
      <c r="H9" s="147">
        <v>3200</v>
      </c>
      <c r="I9" s="85" t="s">
        <v>143</v>
      </c>
      <c r="J9" s="99">
        <v>3550</v>
      </c>
      <c r="K9" s="100">
        <f>J9/F9-1</f>
        <v>-0.21111111111111114</v>
      </c>
      <c r="L9" s="100"/>
      <c r="N9" s="99">
        <v>1600</v>
      </c>
      <c r="O9" s="100">
        <f>+N9/J9-1</f>
        <v>-0.54929577464788726</v>
      </c>
      <c r="P9" s="166">
        <f>+N9/J9-1</f>
        <v>-0.54929577464788726</v>
      </c>
      <c r="Q9" s="182"/>
      <c r="R9" s="183"/>
      <c r="S9" s="183"/>
    </row>
    <row r="10" spans="1:43" x14ac:dyDescent="0.3">
      <c r="A10" s="93" t="s">
        <v>83</v>
      </c>
      <c r="C10" s="99">
        <v>450</v>
      </c>
      <c r="D10" s="101">
        <f>'Year to Date'!D17</f>
        <v>225.6</v>
      </c>
      <c r="F10" s="99">
        <f>'Year to Date'!C17</f>
        <v>500</v>
      </c>
      <c r="G10" s="99">
        <f>'Year to Date'!B17</f>
        <v>0</v>
      </c>
      <c r="H10" s="148">
        <v>766.6</v>
      </c>
      <c r="J10" s="99">
        <v>1000</v>
      </c>
      <c r="K10" s="100">
        <f>J10/F10-1</f>
        <v>1</v>
      </c>
      <c r="L10" s="100"/>
      <c r="N10" s="99">
        <v>400</v>
      </c>
      <c r="O10" s="100">
        <f>+N10/J10-1</f>
        <v>-0.6</v>
      </c>
      <c r="P10" s="166">
        <f>+N10/J10-1</f>
        <v>-0.6</v>
      </c>
      <c r="Q10" s="182"/>
      <c r="R10" s="183"/>
      <c r="S10" s="183"/>
    </row>
    <row r="11" spans="1:43" x14ac:dyDescent="0.3">
      <c r="A11" s="93" t="s">
        <v>23</v>
      </c>
      <c r="C11" s="99">
        <v>0</v>
      </c>
      <c r="D11" s="101">
        <v>0</v>
      </c>
      <c r="F11" s="99">
        <f>'Year to Date'!C18</f>
        <v>0</v>
      </c>
      <c r="G11" s="99" t="e">
        <f>'Year to Date'!B18</f>
        <v>#REF!</v>
      </c>
      <c r="H11" s="148"/>
      <c r="J11" s="99"/>
      <c r="K11" s="100"/>
      <c r="L11" s="100"/>
      <c r="N11" s="99">
        <v>50</v>
      </c>
      <c r="O11" s="100" t="e">
        <f>+N11/J11-1</f>
        <v>#DIV/0!</v>
      </c>
      <c r="P11" s="166" t="e">
        <f>+N11/J11-1</f>
        <v>#DIV/0!</v>
      </c>
      <c r="Q11" s="182"/>
      <c r="R11" s="183"/>
      <c r="S11" s="183"/>
    </row>
    <row r="12" spans="1:43" x14ac:dyDescent="0.3">
      <c r="A12" s="86" t="s">
        <v>84</v>
      </c>
      <c r="C12" s="103">
        <f>SUM(C9:C11)</f>
        <v>2950</v>
      </c>
      <c r="D12" s="103">
        <f>SUM(D9:D11)</f>
        <v>4179.5600000000004</v>
      </c>
      <c r="F12" s="103">
        <f>SUM(F9:F11)</f>
        <v>5000</v>
      </c>
      <c r="G12" s="103" t="e">
        <f>SUM(G9:G11)</f>
        <v>#REF!</v>
      </c>
      <c r="H12" s="149">
        <f>SUM(H9:H11)</f>
        <v>3966.6</v>
      </c>
      <c r="J12" s="103">
        <f>SUM(J9:J11)</f>
        <v>4550</v>
      </c>
      <c r="K12" s="104"/>
      <c r="L12" s="104"/>
      <c r="N12" s="103">
        <f>SUM(N9:N11)</f>
        <v>2050</v>
      </c>
      <c r="O12" s="104">
        <f>+N12/J12-1</f>
        <v>-0.5494505494505495</v>
      </c>
      <c r="P12" s="167">
        <f>+N12/J12-1</f>
        <v>-0.5494505494505495</v>
      </c>
      <c r="Q12" s="184"/>
      <c r="R12" s="185"/>
      <c r="S12" s="185"/>
    </row>
    <row r="13" spans="1:43" x14ac:dyDescent="0.3">
      <c r="A13" s="93"/>
      <c r="C13" s="105"/>
      <c r="D13" s="106"/>
      <c r="F13" s="105"/>
      <c r="G13" s="99"/>
      <c r="H13" s="150"/>
      <c r="J13" s="105"/>
      <c r="K13" s="100"/>
      <c r="L13" s="100"/>
      <c r="N13" s="105"/>
      <c r="O13" s="100"/>
      <c r="P13" s="166"/>
      <c r="Q13" s="186"/>
      <c r="R13" s="183"/>
      <c r="S13" s="183"/>
    </row>
    <row r="14" spans="1:43" s="108" customFormat="1" ht="15" hidden="1" customHeight="1" x14ac:dyDescent="0.3">
      <c r="A14" s="96" t="s">
        <v>85</v>
      </c>
      <c r="B14" s="85"/>
      <c r="C14" s="105"/>
      <c r="D14" s="107"/>
      <c r="E14" s="85"/>
      <c r="F14" s="105"/>
      <c r="G14" s="99"/>
      <c r="H14" s="151"/>
      <c r="I14" s="85"/>
      <c r="J14" s="105"/>
      <c r="K14" s="100"/>
      <c r="L14" s="100"/>
      <c r="M14" s="85"/>
      <c r="N14" s="105"/>
      <c r="O14" s="100"/>
      <c r="P14" s="166"/>
      <c r="Q14" s="186"/>
      <c r="R14" s="183"/>
      <c r="S14" s="183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</row>
    <row r="15" spans="1:43" s="108" customFormat="1" ht="15" customHeight="1" x14ac:dyDescent="0.3">
      <c r="A15" s="86" t="s">
        <v>86</v>
      </c>
      <c r="B15" s="85"/>
      <c r="C15" s="105"/>
      <c r="D15" s="106"/>
      <c r="E15" s="85"/>
      <c r="F15" s="105"/>
      <c r="G15" s="99"/>
      <c r="H15" s="150"/>
      <c r="I15" s="85"/>
      <c r="J15" s="105"/>
      <c r="K15" s="100"/>
      <c r="L15" s="100"/>
      <c r="M15" s="85"/>
      <c r="N15" s="105"/>
      <c r="O15" s="100"/>
      <c r="P15" s="166"/>
      <c r="Q15" s="186"/>
      <c r="R15" s="183"/>
      <c r="S15" s="183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</row>
    <row r="16" spans="1:43" s="108" customFormat="1" ht="15" customHeight="1" x14ac:dyDescent="0.3">
      <c r="A16" s="96" t="s">
        <v>23</v>
      </c>
      <c r="B16" s="85"/>
      <c r="C16" s="99">
        <v>0</v>
      </c>
      <c r="D16" s="101">
        <f>'Year to Date'!D18</f>
        <v>0</v>
      </c>
      <c r="E16" s="85"/>
      <c r="F16" s="99">
        <f>'Year to Date'!C18</f>
        <v>0</v>
      </c>
      <c r="G16" s="99" t="e">
        <f>'Year to Date'!B18</f>
        <v>#REF!</v>
      </c>
      <c r="H16" s="148">
        <v>0</v>
      </c>
      <c r="I16" s="85"/>
      <c r="J16" s="105">
        <v>0</v>
      </c>
      <c r="K16" s="100"/>
      <c r="L16" s="100"/>
      <c r="M16" s="85"/>
      <c r="N16" s="105"/>
      <c r="O16" s="100"/>
      <c r="P16" s="166"/>
      <c r="Q16" s="186"/>
      <c r="R16" s="183"/>
      <c r="S16" s="183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</row>
    <row r="17" spans="1:19" x14ac:dyDescent="0.3">
      <c r="A17" s="93" t="s">
        <v>24</v>
      </c>
      <c r="C17" s="99">
        <v>150</v>
      </c>
      <c r="D17" s="101">
        <f>'Year to Date'!D19</f>
        <v>1139.48</v>
      </c>
      <c r="F17" s="99">
        <f>'Year to Date'!C19</f>
        <v>950</v>
      </c>
      <c r="G17" s="99">
        <f>'Year to Date'!B19</f>
        <v>0</v>
      </c>
      <c r="H17" s="148">
        <v>800</v>
      </c>
      <c r="J17" s="99">
        <v>1000</v>
      </c>
      <c r="K17" s="100">
        <f>J17/F17-1</f>
        <v>5.2631578947368363E-2</v>
      </c>
      <c r="L17" s="100"/>
      <c r="N17" s="99">
        <v>100</v>
      </c>
      <c r="O17" s="100">
        <f>+N17/J17-1</f>
        <v>-0.9</v>
      </c>
      <c r="P17" s="166">
        <f t="shared" ref="P17:P36" si="0">+N17/J17-1</f>
        <v>-0.9</v>
      </c>
      <c r="Q17" s="182"/>
      <c r="R17" s="183"/>
      <c r="S17" s="183"/>
    </row>
    <row r="18" spans="1:19" x14ac:dyDescent="0.3">
      <c r="A18" s="96" t="s">
        <v>25</v>
      </c>
      <c r="C18" s="99">
        <v>100</v>
      </c>
      <c r="D18" s="101">
        <f>'Year to Date'!D20</f>
        <v>0</v>
      </c>
      <c r="F18" s="99">
        <f>'Year to Date'!C20</f>
        <v>100</v>
      </c>
      <c r="G18" s="99">
        <f>'Year to Date'!B20</f>
        <v>0</v>
      </c>
      <c r="H18" s="148">
        <v>50</v>
      </c>
      <c r="J18" s="99">
        <v>100</v>
      </c>
      <c r="K18" s="100">
        <f>J18/F18-1</f>
        <v>0</v>
      </c>
      <c r="L18" s="100"/>
      <c r="N18" s="99">
        <v>150</v>
      </c>
      <c r="O18" s="100">
        <f t="shared" ref="O18:O33" si="1">+N18/J18-1</f>
        <v>0.5</v>
      </c>
      <c r="P18" s="166">
        <f t="shared" si="0"/>
        <v>0.5</v>
      </c>
      <c r="Q18" s="182"/>
      <c r="R18" s="183"/>
      <c r="S18" s="183"/>
    </row>
    <row r="19" spans="1:19" x14ac:dyDescent="0.3">
      <c r="A19" s="96" t="s">
        <v>26</v>
      </c>
      <c r="C19" s="99">
        <v>110</v>
      </c>
      <c r="D19" s="101">
        <f>'Year to Date'!D21</f>
        <v>95.23</v>
      </c>
      <c r="F19" s="99">
        <f>'Year to Date'!C21</f>
        <v>100</v>
      </c>
      <c r="G19" s="99">
        <f>'Year to Date'!B21</f>
        <v>0</v>
      </c>
      <c r="H19" s="148">
        <v>52</v>
      </c>
      <c r="J19" s="99">
        <v>100</v>
      </c>
      <c r="K19" s="100">
        <f>J19/F19-1</f>
        <v>0</v>
      </c>
      <c r="L19" s="100"/>
      <c r="N19" s="99">
        <v>150</v>
      </c>
      <c r="O19" s="100">
        <f t="shared" si="1"/>
        <v>0.5</v>
      </c>
      <c r="P19" s="166">
        <f t="shared" si="0"/>
        <v>0.5</v>
      </c>
      <c r="Q19" s="182"/>
      <c r="R19" s="183"/>
      <c r="S19" s="183"/>
    </row>
    <row r="20" spans="1:19" x14ac:dyDescent="0.3">
      <c r="A20" s="96" t="s">
        <v>27</v>
      </c>
      <c r="C20" s="99">
        <v>60</v>
      </c>
      <c r="D20" s="101">
        <f>'Year to Date'!D22</f>
        <v>55</v>
      </c>
      <c r="F20" s="99">
        <f>'Year to Date'!C22</f>
        <v>120</v>
      </c>
      <c r="G20" s="99">
        <f>'Year to Date'!B22</f>
        <v>0</v>
      </c>
      <c r="H20" s="148">
        <v>120</v>
      </c>
      <c r="J20" s="99">
        <v>150</v>
      </c>
      <c r="K20" s="100">
        <f>J20/F20-1</f>
        <v>0.25</v>
      </c>
      <c r="L20" s="100"/>
      <c r="N20" s="99">
        <v>40</v>
      </c>
      <c r="O20" s="100">
        <f t="shared" si="1"/>
        <v>-0.73333333333333339</v>
      </c>
      <c r="P20" s="166">
        <f t="shared" si="0"/>
        <v>-0.73333333333333339</v>
      </c>
      <c r="Q20" s="182"/>
      <c r="R20" s="183"/>
      <c r="S20" s="183"/>
    </row>
    <row r="21" spans="1:19" x14ac:dyDescent="0.3">
      <c r="A21" s="93" t="s">
        <v>28</v>
      </c>
      <c r="C21" s="99">
        <v>110</v>
      </c>
      <c r="D21" s="101">
        <f>'Year to Date'!D23</f>
        <v>100</v>
      </c>
      <c r="F21" s="99">
        <f>'Year to Date'!C23</f>
        <v>100</v>
      </c>
      <c r="G21" s="99" t="e">
        <f>'Year to Date'!B23</f>
        <v>#REF!</v>
      </c>
      <c r="H21" s="148">
        <v>100</v>
      </c>
      <c r="J21" s="99">
        <v>100</v>
      </c>
      <c r="K21" s="100">
        <f>J21/F21-1</f>
        <v>0</v>
      </c>
      <c r="L21" s="100"/>
      <c r="N21" s="99">
        <v>72</v>
      </c>
      <c r="O21" s="100">
        <f t="shared" si="1"/>
        <v>-0.28000000000000003</v>
      </c>
      <c r="P21" s="166">
        <f t="shared" si="0"/>
        <v>-0.28000000000000003</v>
      </c>
      <c r="Q21" s="182"/>
      <c r="R21" s="183"/>
      <c r="S21" s="183"/>
    </row>
    <row r="22" spans="1:19" x14ac:dyDescent="0.3">
      <c r="A22" s="93" t="s">
        <v>29</v>
      </c>
      <c r="C22" s="99">
        <v>0</v>
      </c>
      <c r="D22" s="101">
        <f>'Year to Date'!D24</f>
        <v>0</v>
      </c>
      <c r="F22" s="99">
        <f>'Year to Date'!C24</f>
        <v>0</v>
      </c>
      <c r="G22" s="99">
        <f>'Year to Date'!B24</f>
        <v>0</v>
      </c>
      <c r="H22" s="148">
        <v>0</v>
      </c>
      <c r="J22" s="99">
        <v>72</v>
      </c>
      <c r="K22" s="100">
        <v>1</v>
      </c>
      <c r="L22" s="100"/>
      <c r="N22" s="99">
        <v>60</v>
      </c>
      <c r="O22" s="100">
        <f t="shared" si="1"/>
        <v>-0.16666666666666663</v>
      </c>
      <c r="P22" s="166">
        <f t="shared" si="0"/>
        <v>-0.16666666666666663</v>
      </c>
      <c r="Q22" s="182"/>
      <c r="R22" s="183"/>
      <c r="S22" s="183"/>
    </row>
    <row r="23" spans="1:19" x14ac:dyDescent="0.3">
      <c r="A23" s="93" t="s">
        <v>30</v>
      </c>
      <c r="C23" s="99">
        <v>450</v>
      </c>
      <c r="D23" s="101">
        <f>'Year to Date'!D25</f>
        <v>356.4</v>
      </c>
      <c r="F23" s="99">
        <f>'Year to Date'!C25</f>
        <v>400</v>
      </c>
      <c r="G23" s="99">
        <f>'Year to Date'!B25</f>
        <v>0</v>
      </c>
      <c r="H23" s="148">
        <v>368.62</v>
      </c>
      <c r="J23" s="99">
        <v>450</v>
      </c>
      <c r="K23" s="100">
        <f t="shared" ref="K23:K32" si="2">J23/F23-1</f>
        <v>0.125</v>
      </c>
      <c r="L23" s="100"/>
      <c r="N23" s="99">
        <v>400</v>
      </c>
      <c r="O23" s="100">
        <f t="shared" si="1"/>
        <v>-0.11111111111111116</v>
      </c>
      <c r="P23" s="166">
        <f t="shared" si="0"/>
        <v>-0.11111111111111116</v>
      </c>
      <c r="Q23" s="182"/>
      <c r="R23" s="183"/>
      <c r="S23" s="183"/>
    </row>
    <row r="24" spans="1:19" x14ac:dyDescent="0.3">
      <c r="A24" s="93" t="s">
        <v>31</v>
      </c>
      <c r="C24" s="99">
        <v>100</v>
      </c>
      <c r="D24" s="101">
        <f>'Year to Date'!D26</f>
        <v>105</v>
      </c>
      <c r="F24" s="99">
        <f>'Year to Date'!C26</f>
        <v>150</v>
      </c>
      <c r="G24" s="99">
        <f>'Year to Date'!B26</f>
        <v>0</v>
      </c>
      <c r="H24" s="148">
        <v>227.9</v>
      </c>
      <c r="J24" s="99">
        <v>250</v>
      </c>
      <c r="K24" s="100">
        <f t="shared" si="2"/>
        <v>0.66666666666666674</v>
      </c>
      <c r="L24" s="100"/>
      <c r="N24" s="99"/>
      <c r="O24" s="100"/>
      <c r="P24" s="166"/>
      <c r="Q24" s="182"/>
      <c r="R24" s="183"/>
      <c r="S24" s="183"/>
    </row>
    <row r="25" spans="1:19" x14ac:dyDescent="0.3">
      <c r="A25" s="93" t="s">
        <v>32</v>
      </c>
      <c r="C25" s="99">
        <v>180</v>
      </c>
      <c r="D25" s="99">
        <f>'Year to Date'!D27</f>
        <v>365</v>
      </c>
      <c r="F25" s="99">
        <f>'Year to Date'!C27</f>
        <v>370</v>
      </c>
      <c r="G25" s="99">
        <f>'Year to Date'!B27</f>
        <v>0</v>
      </c>
      <c r="H25" s="147">
        <v>300</v>
      </c>
      <c r="J25" s="99">
        <v>450</v>
      </c>
      <c r="K25" s="119">
        <f t="shared" si="2"/>
        <v>0.21621621621621623</v>
      </c>
      <c r="L25" s="119"/>
      <c r="N25" s="99"/>
      <c r="O25" s="119"/>
      <c r="P25" s="168"/>
      <c r="Q25" s="182"/>
      <c r="R25" s="187"/>
      <c r="S25" s="187"/>
    </row>
    <row r="26" spans="1:19" ht="15" customHeight="1" x14ac:dyDescent="0.3">
      <c r="A26" s="93" t="s">
        <v>33</v>
      </c>
      <c r="C26" s="99">
        <v>750</v>
      </c>
      <c r="D26" s="101">
        <f>'Year to Date'!D28</f>
        <v>920</v>
      </c>
      <c r="F26" s="99">
        <f>'Year to Date'!C28</f>
        <v>550</v>
      </c>
      <c r="G26" s="99">
        <f>'Year to Date'!B28</f>
        <v>0</v>
      </c>
      <c r="H26" s="148">
        <v>807</v>
      </c>
      <c r="J26" s="99">
        <v>1000</v>
      </c>
      <c r="K26" s="100">
        <f t="shared" si="2"/>
        <v>0.81818181818181812</v>
      </c>
      <c r="L26" s="100"/>
      <c r="N26" s="99">
        <v>200</v>
      </c>
      <c r="O26" s="100">
        <f t="shared" si="1"/>
        <v>-0.8</v>
      </c>
      <c r="P26" s="166">
        <f t="shared" si="0"/>
        <v>-0.8</v>
      </c>
      <c r="Q26" s="182"/>
      <c r="R26" s="183"/>
      <c r="S26" s="183"/>
    </row>
    <row r="27" spans="1:19" ht="15" customHeight="1" x14ac:dyDescent="0.3">
      <c r="A27" s="93" t="s">
        <v>34</v>
      </c>
      <c r="C27" s="99">
        <v>300</v>
      </c>
      <c r="D27" s="101">
        <f>'Year to Date'!D29</f>
        <v>250</v>
      </c>
      <c r="F27" s="99">
        <f>'Year to Date'!C29</f>
        <v>330</v>
      </c>
      <c r="G27" s="99">
        <f>'Year to Date'!B29</f>
        <v>0</v>
      </c>
      <c r="H27" s="148">
        <v>200</v>
      </c>
      <c r="J27" s="99">
        <v>250</v>
      </c>
      <c r="K27" s="100">
        <f t="shared" si="2"/>
        <v>-0.24242424242424243</v>
      </c>
      <c r="L27" s="100"/>
      <c r="N27" s="99"/>
      <c r="O27" s="100"/>
      <c r="P27" s="166"/>
      <c r="Q27" s="182"/>
      <c r="R27" s="183"/>
      <c r="S27" s="183"/>
    </row>
    <row r="28" spans="1:19" ht="15" customHeight="1" x14ac:dyDescent="0.3">
      <c r="A28" s="93" t="s">
        <v>35</v>
      </c>
      <c r="C28" s="99">
        <v>150</v>
      </c>
      <c r="D28" s="101">
        <f>'Year to Date'!D30</f>
        <v>60</v>
      </c>
      <c r="F28" s="99">
        <f>'Year to Date'!C30</f>
        <v>80</v>
      </c>
      <c r="G28" s="99">
        <f>'Year to Date'!B30</f>
        <v>0</v>
      </c>
      <c r="H28" s="148">
        <v>100</v>
      </c>
      <c r="J28" s="99">
        <v>150</v>
      </c>
      <c r="K28" s="100">
        <f t="shared" si="2"/>
        <v>0.875</v>
      </c>
      <c r="L28" s="100"/>
      <c r="N28" s="99"/>
      <c r="O28" s="100"/>
      <c r="P28" s="166"/>
      <c r="Q28" s="182"/>
      <c r="R28" s="183"/>
      <c r="S28" s="183"/>
    </row>
    <row r="29" spans="1:19" ht="15" customHeight="1" x14ac:dyDescent="0.3">
      <c r="A29" s="93" t="s">
        <v>36</v>
      </c>
      <c r="C29" s="99">
        <v>600</v>
      </c>
      <c r="D29" s="101">
        <f>'Year to Date'!D31</f>
        <v>450</v>
      </c>
      <c r="F29" s="99">
        <f>'Year to Date'!C31</f>
        <v>50</v>
      </c>
      <c r="G29" s="99">
        <f>'Year to Date'!B31</f>
        <v>0</v>
      </c>
      <c r="H29" s="148">
        <v>0</v>
      </c>
      <c r="J29" s="99">
        <v>500</v>
      </c>
      <c r="K29" s="100">
        <f t="shared" si="2"/>
        <v>9</v>
      </c>
      <c r="L29" s="100"/>
      <c r="N29" s="99">
        <v>200</v>
      </c>
      <c r="O29" s="100">
        <f t="shared" si="1"/>
        <v>-0.6</v>
      </c>
      <c r="P29" s="166">
        <f t="shared" si="0"/>
        <v>-0.6</v>
      </c>
      <c r="Q29" s="182"/>
      <c r="R29" s="183"/>
      <c r="S29" s="183"/>
    </row>
    <row r="30" spans="1:19" ht="15" customHeight="1" x14ac:dyDescent="0.3">
      <c r="A30" s="93" t="s">
        <v>118</v>
      </c>
      <c r="C30" s="99">
        <v>200</v>
      </c>
      <c r="D30" s="101">
        <f>'Year to Date'!D32</f>
        <v>59.95</v>
      </c>
      <c r="F30" s="99">
        <f>'Year to Date'!C32</f>
        <v>300</v>
      </c>
      <c r="G30" s="99">
        <f>'Year to Date'!B32</f>
        <v>0</v>
      </c>
      <c r="H30" s="148">
        <v>0</v>
      </c>
      <c r="J30" s="99">
        <v>100</v>
      </c>
      <c r="K30" s="100">
        <f t="shared" si="2"/>
        <v>-0.66666666666666674</v>
      </c>
      <c r="L30" s="100"/>
      <c r="N30" s="99"/>
      <c r="O30" s="100"/>
      <c r="P30" s="166"/>
      <c r="Q30" s="182"/>
      <c r="R30" s="183"/>
      <c r="S30" s="183"/>
    </row>
    <row r="31" spans="1:19" ht="15" customHeight="1" x14ac:dyDescent="0.3">
      <c r="A31" s="93" t="s">
        <v>38</v>
      </c>
      <c r="C31" s="99">
        <v>0</v>
      </c>
      <c r="D31" s="101">
        <f>'Year to Date'!D33</f>
        <v>0</v>
      </c>
      <c r="F31" s="99">
        <f>'Year to Date'!C33</f>
        <v>420</v>
      </c>
      <c r="G31" s="99" t="e">
        <f>'Year to Date'!B33</f>
        <v>#REF!</v>
      </c>
      <c r="H31" s="148">
        <v>420</v>
      </c>
      <c r="J31" s="99">
        <v>400</v>
      </c>
      <c r="K31" s="100">
        <f t="shared" si="2"/>
        <v>-4.7619047619047672E-2</v>
      </c>
      <c r="L31" s="100"/>
      <c r="N31" s="99">
        <v>0</v>
      </c>
      <c r="O31" s="100">
        <f t="shared" si="1"/>
        <v>-1</v>
      </c>
      <c r="P31" s="166">
        <f t="shared" si="0"/>
        <v>-1</v>
      </c>
      <c r="Q31" s="182"/>
      <c r="R31" s="183"/>
      <c r="S31" s="183"/>
    </row>
    <row r="32" spans="1:19" ht="15" customHeight="1" x14ac:dyDescent="0.3">
      <c r="A32" s="93" t="s">
        <v>39</v>
      </c>
      <c r="C32" s="99">
        <v>240</v>
      </c>
      <c r="D32" s="101">
        <f>'Year to Date'!D34</f>
        <v>215.8</v>
      </c>
      <c r="F32" s="99">
        <f>'Year to Date'!C34</f>
        <v>250</v>
      </c>
      <c r="G32" s="99">
        <f>'Year to Date'!B34</f>
        <v>0</v>
      </c>
      <c r="H32" s="148">
        <v>250</v>
      </c>
      <c r="J32" s="99">
        <v>280</v>
      </c>
      <c r="K32" s="100">
        <f t="shared" si="2"/>
        <v>0.12000000000000011</v>
      </c>
      <c r="L32" s="100"/>
      <c r="N32" s="99"/>
      <c r="O32" s="100"/>
      <c r="P32" s="166"/>
      <c r="Q32" s="182"/>
      <c r="R32" s="183"/>
      <c r="S32" s="183"/>
    </row>
    <row r="33" spans="1:19" ht="15" customHeight="1" x14ac:dyDescent="0.3">
      <c r="A33" s="93" t="s">
        <v>119</v>
      </c>
      <c r="C33" s="99">
        <v>0</v>
      </c>
      <c r="D33" s="101">
        <f>'Year to Date'!D35</f>
        <v>10</v>
      </c>
      <c r="F33" s="99">
        <f>'Year to Date'!C35</f>
        <v>10</v>
      </c>
      <c r="G33" s="99">
        <f>'Year to Date'!B35</f>
        <v>0</v>
      </c>
      <c r="H33" s="148">
        <v>10</v>
      </c>
      <c r="J33" s="99">
        <v>10</v>
      </c>
      <c r="K33" s="100">
        <f t="shared" ref="K33:K34" si="3">J33/F33-1</f>
        <v>0</v>
      </c>
      <c r="L33" s="100"/>
      <c r="N33" s="109">
        <v>344</v>
      </c>
      <c r="O33" s="100">
        <f t="shared" si="1"/>
        <v>33.4</v>
      </c>
      <c r="P33" s="166">
        <f t="shared" si="0"/>
        <v>33.4</v>
      </c>
      <c r="Q33" s="182"/>
      <c r="R33" s="183"/>
      <c r="S33" s="183"/>
    </row>
    <row r="34" spans="1:19" x14ac:dyDescent="0.3">
      <c r="A34" s="93" t="s">
        <v>142</v>
      </c>
      <c r="C34" s="99">
        <v>50</v>
      </c>
      <c r="D34" s="101">
        <f>'Year to Date'!D36</f>
        <v>37.68</v>
      </c>
      <c r="F34" s="99">
        <f>'Year to Date'!C37+'Year to Date'!C36</f>
        <v>180</v>
      </c>
      <c r="G34" s="99">
        <f>'Year to Date'!B36+'Year to Date'!B37</f>
        <v>0</v>
      </c>
      <c r="H34" s="148">
        <v>250</v>
      </c>
      <c r="J34" s="99">
        <v>500</v>
      </c>
      <c r="K34" s="100">
        <f t="shared" si="3"/>
        <v>1.7777777777777777</v>
      </c>
      <c r="L34" s="100"/>
      <c r="N34" s="109"/>
      <c r="O34" s="100"/>
      <c r="P34" s="166"/>
      <c r="Q34" s="182"/>
      <c r="R34" s="183"/>
      <c r="S34" s="183"/>
    </row>
    <row r="35" spans="1:19" x14ac:dyDescent="0.3">
      <c r="A35" s="93" t="s">
        <v>6</v>
      </c>
      <c r="C35" s="99">
        <v>0</v>
      </c>
      <c r="D35" s="101">
        <f>'Year to Date'!D38</f>
        <v>200.52</v>
      </c>
      <c r="F35" s="99">
        <f>'Year to Date'!C38</f>
        <v>230</v>
      </c>
      <c r="G35" s="99">
        <f>'Year to Date'!B38</f>
        <v>0</v>
      </c>
      <c r="H35" s="148">
        <v>183.71</v>
      </c>
      <c r="J35" s="99"/>
      <c r="K35" s="100"/>
      <c r="L35" s="100"/>
      <c r="N35" s="109"/>
      <c r="O35" s="100"/>
      <c r="P35" s="166"/>
      <c r="Q35" s="182"/>
      <c r="R35" s="183"/>
      <c r="S35" s="183"/>
    </row>
    <row r="36" spans="1:19" x14ac:dyDescent="0.3">
      <c r="A36" s="86" t="s">
        <v>84</v>
      </c>
      <c r="C36" s="103">
        <f>SUM(C17:C35)</f>
        <v>3550</v>
      </c>
      <c r="D36" s="103">
        <f>SUM(D16:D35)</f>
        <v>4420.0600000000004</v>
      </c>
      <c r="F36" s="103">
        <f>SUM(F16:F35)</f>
        <v>4690</v>
      </c>
      <c r="G36" s="103" t="e">
        <f>SUM(G16:G35)</f>
        <v>#REF!</v>
      </c>
      <c r="H36" s="149">
        <f>SUM(H16:H35)</f>
        <v>4239.2299999999996</v>
      </c>
      <c r="J36" s="103">
        <f>SUM(J16:J35)</f>
        <v>5862</v>
      </c>
      <c r="K36" s="104"/>
      <c r="L36" s="104"/>
      <c r="N36" s="103">
        <f>SUM(N17:N33)</f>
        <v>1716</v>
      </c>
      <c r="O36" s="104">
        <f>+N36/J36-1</f>
        <v>-0.70726714431934501</v>
      </c>
      <c r="P36" s="167">
        <f t="shared" si="0"/>
        <v>-0.70726714431934501</v>
      </c>
      <c r="Q36" s="184"/>
      <c r="R36" s="185"/>
      <c r="S36" s="185"/>
    </row>
    <row r="37" spans="1:19" ht="14.25" customHeight="1" x14ac:dyDescent="0.3">
      <c r="A37" s="96"/>
      <c r="C37" s="105"/>
      <c r="D37" s="106"/>
      <c r="F37" s="105"/>
      <c r="G37" s="99"/>
      <c r="H37" s="150"/>
      <c r="J37" s="105"/>
      <c r="K37" s="100"/>
      <c r="L37" s="100"/>
      <c r="N37" s="105"/>
      <c r="O37" s="100"/>
      <c r="P37" s="166"/>
      <c r="Q37" s="186"/>
      <c r="R37" s="183"/>
      <c r="S37" s="183"/>
    </row>
    <row r="38" spans="1:19" ht="14.25" customHeight="1" x14ac:dyDescent="0.3">
      <c r="A38" s="86" t="s">
        <v>87</v>
      </c>
      <c r="C38" s="103">
        <f>C12+C36</f>
        <v>6500</v>
      </c>
      <c r="D38" s="103">
        <f>D36+D12</f>
        <v>8599.6200000000008</v>
      </c>
      <c r="F38" s="103">
        <f>F12+F36</f>
        <v>9690</v>
      </c>
      <c r="G38" s="103" t="e">
        <f>G12+G36</f>
        <v>#REF!</v>
      </c>
      <c r="H38" s="103">
        <f>H12+H36</f>
        <v>8205.83</v>
      </c>
      <c r="J38" s="103">
        <f>J36+J12</f>
        <v>10412</v>
      </c>
      <c r="K38" s="104"/>
      <c r="L38" s="104"/>
      <c r="N38" s="103">
        <f>N12+N36</f>
        <v>3766</v>
      </c>
      <c r="O38" s="104">
        <f>+N38/J38-1</f>
        <v>-0.63830195927775646</v>
      </c>
      <c r="P38" s="167">
        <f>+N38/J38-1</f>
        <v>-0.63830195927775646</v>
      </c>
      <c r="Q38" s="184"/>
      <c r="R38" s="185"/>
      <c r="S38" s="185"/>
    </row>
    <row r="39" spans="1:19" ht="14.25" customHeight="1" x14ac:dyDescent="0.3">
      <c r="A39" s="86"/>
      <c r="C39" s="105"/>
      <c r="D39" s="110"/>
      <c r="F39" s="105"/>
      <c r="G39" s="111"/>
      <c r="H39" s="152"/>
      <c r="J39" s="105"/>
      <c r="K39" s="112"/>
      <c r="L39" s="112"/>
      <c r="N39" s="105"/>
      <c r="O39" s="112"/>
      <c r="P39" s="169"/>
      <c r="Q39" s="186"/>
      <c r="R39" s="188"/>
      <c r="S39" s="188"/>
    </row>
    <row r="40" spans="1:19" ht="14.25" customHeight="1" x14ac:dyDescent="0.3">
      <c r="A40" s="90" t="s">
        <v>88</v>
      </c>
      <c r="C40" s="105"/>
      <c r="D40" s="110"/>
      <c r="F40" s="105"/>
      <c r="G40" s="111"/>
      <c r="H40" s="152"/>
      <c r="J40" s="105"/>
      <c r="K40" s="112"/>
      <c r="L40" s="112"/>
      <c r="N40" s="105"/>
      <c r="O40" s="112"/>
      <c r="P40" s="169"/>
      <c r="Q40" s="186"/>
      <c r="R40" s="188"/>
      <c r="S40" s="188"/>
    </row>
    <row r="41" spans="1:19" ht="14.25" customHeight="1" x14ac:dyDescent="0.3">
      <c r="A41" s="113" t="s">
        <v>10</v>
      </c>
      <c r="C41" s="99">
        <v>0</v>
      </c>
      <c r="D41" s="101">
        <f>'Year to Date'!D9</f>
        <v>49.7</v>
      </c>
      <c r="F41" s="99">
        <f>'Year to Date'!C9</f>
        <v>0</v>
      </c>
      <c r="G41" s="99" t="e">
        <f>'Year to Date'!B9</f>
        <v>#REF!</v>
      </c>
      <c r="H41" s="148">
        <v>69.510000000000005</v>
      </c>
      <c r="J41" s="99">
        <v>0</v>
      </c>
      <c r="K41" s="100"/>
      <c r="L41" s="100"/>
      <c r="N41" s="99">
        <v>0</v>
      </c>
      <c r="O41" s="100" t="e">
        <f>+N41/J41-1</f>
        <v>#DIV/0!</v>
      </c>
      <c r="P41" s="166" t="e">
        <f>+N41/J41-1</f>
        <v>#DIV/0!</v>
      </c>
      <c r="Q41" s="182"/>
      <c r="R41" s="183"/>
      <c r="S41" s="183"/>
    </row>
    <row r="42" spans="1:19" ht="14.25" customHeight="1" x14ac:dyDescent="0.3">
      <c r="A42" s="113" t="s">
        <v>89</v>
      </c>
      <c r="C42" s="99">
        <v>50</v>
      </c>
      <c r="D42" s="101">
        <f>'Year to Date'!D11</f>
        <v>309.45999999999998</v>
      </c>
      <c r="F42" s="99">
        <f>'Year to Date'!C11</f>
        <v>250</v>
      </c>
      <c r="G42" s="99">
        <f>'Year to Date'!B11</f>
        <v>0</v>
      </c>
      <c r="H42" s="148">
        <v>183.71</v>
      </c>
      <c r="J42" s="99"/>
      <c r="K42" s="100"/>
      <c r="L42" s="100"/>
      <c r="N42" s="99"/>
      <c r="O42" s="100"/>
      <c r="P42" s="166"/>
      <c r="Q42" s="182"/>
      <c r="R42" s="183"/>
      <c r="S42" s="183"/>
    </row>
    <row r="43" spans="1:19" ht="14.25" customHeight="1" x14ac:dyDescent="0.3">
      <c r="A43" s="113" t="s">
        <v>90</v>
      </c>
      <c r="C43" s="99">
        <v>0</v>
      </c>
      <c r="D43" s="101">
        <f>'Year to Date'!D8</f>
        <v>308.29000000000002</v>
      </c>
      <c r="F43" s="99">
        <f>'Year to Date'!C8</f>
        <v>150</v>
      </c>
      <c r="G43" s="99">
        <f>'Year to Date'!B8</f>
        <v>0</v>
      </c>
      <c r="H43" s="148">
        <v>162.44</v>
      </c>
      <c r="J43" s="99">
        <v>175</v>
      </c>
      <c r="K43" s="100">
        <f>J43/F43-1</f>
        <v>0.16666666666666674</v>
      </c>
      <c r="L43" s="100"/>
      <c r="N43" s="99"/>
      <c r="O43" s="100"/>
      <c r="P43" s="166"/>
      <c r="Q43" s="182"/>
      <c r="R43" s="183"/>
      <c r="S43" s="183"/>
    </row>
    <row r="44" spans="1:19" ht="14.25" customHeight="1" x14ac:dyDescent="0.3">
      <c r="A44" s="113" t="s">
        <v>11</v>
      </c>
      <c r="C44" s="99">
        <v>0</v>
      </c>
      <c r="D44" s="101">
        <f>'Year to Date'!D10</f>
        <v>58.61</v>
      </c>
      <c r="F44" s="99">
        <f>'Year to Date'!C10</f>
        <v>50</v>
      </c>
      <c r="G44" s="99">
        <f>'Year to Date'!B10</f>
        <v>0</v>
      </c>
      <c r="H44" s="148">
        <v>85</v>
      </c>
      <c r="J44" s="99">
        <v>85</v>
      </c>
      <c r="K44" s="100">
        <f>J44/F44-1</f>
        <v>0.7</v>
      </c>
      <c r="L44" s="100"/>
      <c r="N44" s="99">
        <v>0</v>
      </c>
      <c r="O44" s="100">
        <f>+N44/J44-1</f>
        <v>-1</v>
      </c>
      <c r="P44" s="166">
        <f>+N44/J44-1</f>
        <v>-1</v>
      </c>
      <c r="Q44" s="182"/>
      <c r="R44" s="183"/>
      <c r="S44" s="183"/>
    </row>
    <row r="45" spans="1:19" ht="14.25" customHeight="1" x14ac:dyDescent="0.3">
      <c r="A45" s="86" t="s">
        <v>84</v>
      </c>
      <c r="C45" s="103">
        <f>SUM(C41:C44)</f>
        <v>50</v>
      </c>
      <c r="D45" s="114">
        <f>SUM(D41:D44)</f>
        <v>726.06000000000006</v>
      </c>
      <c r="F45" s="103">
        <f>SUM(F41:F44)</f>
        <v>450</v>
      </c>
      <c r="G45" s="103" t="e">
        <f t="shared" ref="G45:H45" si="4">SUM(G41:G44)</f>
        <v>#REF!</v>
      </c>
      <c r="H45" s="103">
        <f t="shared" si="4"/>
        <v>500.66</v>
      </c>
      <c r="J45" s="103">
        <f>SUM(J41:J44)</f>
        <v>260</v>
      </c>
      <c r="K45" s="104"/>
      <c r="L45" s="104"/>
      <c r="N45" s="103">
        <f>SUM(N41:N44)</f>
        <v>0</v>
      </c>
      <c r="O45" s="104">
        <f>+N45/J45-1</f>
        <v>-1</v>
      </c>
      <c r="P45" s="167">
        <f>+N45/J45-1</f>
        <v>-1</v>
      </c>
      <c r="Q45" s="184"/>
      <c r="R45" s="185"/>
      <c r="S45" s="185"/>
    </row>
    <row r="46" spans="1:19" ht="14.25" customHeight="1" x14ac:dyDescent="0.3">
      <c r="A46" s="96"/>
      <c r="C46" s="105"/>
      <c r="D46" s="106"/>
      <c r="F46" s="105"/>
      <c r="G46" s="115"/>
      <c r="H46" s="150"/>
      <c r="J46" s="105"/>
      <c r="K46" s="112"/>
      <c r="L46" s="112"/>
      <c r="N46" s="105"/>
      <c r="O46" s="112"/>
      <c r="P46" s="169"/>
      <c r="Q46" s="186"/>
      <c r="R46" s="188"/>
      <c r="S46" s="188"/>
    </row>
    <row r="47" spans="1:19" ht="14.25" customHeight="1" x14ac:dyDescent="0.3">
      <c r="A47" s="86" t="s">
        <v>91</v>
      </c>
      <c r="C47" s="103">
        <f>C45</f>
        <v>50</v>
      </c>
      <c r="D47" s="103">
        <f>D45</f>
        <v>726.06000000000006</v>
      </c>
      <c r="F47" s="103">
        <f>F45</f>
        <v>450</v>
      </c>
      <c r="G47" s="103" t="e">
        <f>SUM(G41:G46)</f>
        <v>#REF!</v>
      </c>
      <c r="H47" s="149">
        <f>H45</f>
        <v>500.66</v>
      </c>
      <c r="J47" s="103">
        <f>SUM(J45)</f>
        <v>260</v>
      </c>
      <c r="K47" s="112"/>
      <c r="L47" s="112"/>
      <c r="N47" s="103">
        <f>N45</f>
        <v>0</v>
      </c>
      <c r="O47" s="112"/>
      <c r="P47" s="169"/>
      <c r="Q47" s="184"/>
      <c r="R47" s="188"/>
      <c r="S47" s="188"/>
    </row>
    <row r="48" spans="1:19" ht="14.25" customHeight="1" x14ac:dyDescent="0.3">
      <c r="A48" s="116"/>
      <c r="C48" s="105"/>
      <c r="D48" s="106"/>
      <c r="F48" s="105"/>
      <c r="G48" s="99"/>
      <c r="H48" s="150"/>
      <c r="J48" s="105"/>
      <c r="K48" s="112"/>
      <c r="L48" s="112"/>
      <c r="N48" s="105"/>
      <c r="O48" s="112"/>
      <c r="P48" s="169"/>
      <c r="Q48" s="186"/>
      <c r="R48" s="188"/>
      <c r="S48" s="188"/>
    </row>
    <row r="49" spans="1:43" s="57" customFormat="1" ht="14.25" customHeight="1" x14ac:dyDescent="0.3">
      <c r="A49" s="117" t="s">
        <v>92</v>
      </c>
      <c r="B49" s="85"/>
      <c r="C49" s="103">
        <v>0</v>
      </c>
      <c r="D49" s="114"/>
      <c r="E49" s="85"/>
      <c r="F49" s="103">
        <v>0</v>
      </c>
      <c r="G49" s="103"/>
      <c r="H49" s="153"/>
      <c r="I49" s="85"/>
      <c r="J49" s="103"/>
      <c r="K49" s="118"/>
      <c r="L49" s="100"/>
      <c r="M49" s="85"/>
      <c r="N49" s="103">
        <v>0</v>
      </c>
      <c r="O49" s="118"/>
      <c r="P49" s="166"/>
      <c r="Q49" s="184"/>
      <c r="R49" s="189"/>
      <c r="S49" s="183"/>
    </row>
    <row r="50" spans="1:43" ht="14.25" customHeight="1" x14ac:dyDescent="0.3">
      <c r="A50" s="86" t="s">
        <v>93</v>
      </c>
      <c r="C50" s="103">
        <v>6500</v>
      </c>
      <c r="D50" s="114">
        <f>'Year to Date'!D6</f>
        <v>6500</v>
      </c>
      <c r="F50" s="103">
        <f>'Year to Date'!C6</f>
        <v>10794.53</v>
      </c>
      <c r="G50" s="103">
        <f>Receipts!I23</f>
        <v>0</v>
      </c>
      <c r="H50" s="153">
        <f>G50</f>
        <v>0</v>
      </c>
      <c r="J50" s="103">
        <v>10152</v>
      </c>
      <c r="K50" s="119"/>
      <c r="L50" s="100"/>
      <c r="N50" s="103">
        <f>N38-N45</f>
        <v>3766</v>
      </c>
      <c r="O50" s="119"/>
      <c r="P50" s="166"/>
      <c r="Q50" s="184"/>
      <c r="R50" s="187"/>
      <c r="S50" s="183"/>
    </row>
    <row r="51" spans="1:43" ht="14.25" customHeight="1" x14ac:dyDescent="0.3">
      <c r="A51" s="86"/>
      <c r="C51" s="120"/>
      <c r="D51" s="120"/>
      <c r="F51" s="120"/>
      <c r="G51" s="103"/>
      <c r="H51" s="154"/>
      <c r="J51" s="120"/>
      <c r="K51" s="119"/>
      <c r="L51" s="119"/>
      <c r="N51" s="120"/>
      <c r="O51" s="119"/>
      <c r="P51" s="168"/>
      <c r="Q51" s="190"/>
      <c r="R51" s="187"/>
      <c r="S51" s="187"/>
    </row>
    <row r="52" spans="1:43" ht="14.25" customHeight="1" x14ac:dyDescent="0.3">
      <c r="A52" s="86" t="s">
        <v>91</v>
      </c>
      <c r="C52" s="103">
        <f>C47+C49+C50</f>
        <v>6550</v>
      </c>
      <c r="D52" s="103">
        <f>D47+D50</f>
        <v>7226.06</v>
      </c>
      <c r="F52" s="103">
        <f>F47+F49+F50</f>
        <v>11244.53</v>
      </c>
      <c r="G52" s="103" t="e">
        <f>G47+G49+G50</f>
        <v>#REF!</v>
      </c>
      <c r="H52" s="103">
        <f>H47+H49+H50</f>
        <v>500.66</v>
      </c>
      <c r="J52" s="103">
        <f>J45+J50</f>
        <v>10412</v>
      </c>
      <c r="K52" s="119"/>
      <c r="L52" s="100"/>
      <c r="N52" s="103">
        <f>N47+N49+N50</f>
        <v>3766</v>
      </c>
      <c r="O52" s="119"/>
      <c r="P52" s="166"/>
      <c r="Q52" s="184"/>
      <c r="R52" s="187"/>
      <c r="S52" s="183"/>
    </row>
    <row r="53" spans="1:43" ht="14.25" customHeight="1" x14ac:dyDescent="0.3">
      <c r="A53" s="96"/>
      <c r="B53" s="121"/>
      <c r="C53" s="105"/>
      <c r="D53" s="105"/>
      <c r="E53" s="121"/>
      <c r="F53" s="105"/>
      <c r="G53" s="99"/>
      <c r="H53" s="155"/>
      <c r="I53" s="121"/>
      <c r="J53" s="105"/>
      <c r="K53" s="119"/>
      <c r="L53" s="119"/>
      <c r="M53" s="121"/>
      <c r="N53" s="105"/>
      <c r="O53" s="119"/>
      <c r="P53" s="168"/>
      <c r="Q53" s="186"/>
      <c r="R53" s="187"/>
      <c r="S53" s="187"/>
    </row>
    <row r="54" spans="1:43" ht="14.25" customHeight="1" x14ac:dyDescent="0.3">
      <c r="A54" s="86" t="s">
        <v>94</v>
      </c>
      <c r="C54" s="103">
        <f>C52-C38</f>
        <v>50</v>
      </c>
      <c r="D54" s="103">
        <f>D52-D38</f>
        <v>-1373.5600000000004</v>
      </c>
      <c r="F54" s="103">
        <f>F52-F38</f>
        <v>1554.5300000000007</v>
      </c>
      <c r="G54" s="103" t="e">
        <f>G52-G38</f>
        <v>#REF!</v>
      </c>
      <c r="H54" s="103">
        <f>H52-H38</f>
        <v>-7705.17</v>
      </c>
      <c r="J54" s="103">
        <f>J52-J38</f>
        <v>0</v>
      </c>
      <c r="K54" s="119"/>
      <c r="L54" s="119"/>
      <c r="N54" s="103">
        <f>N52-N38</f>
        <v>0</v>
      </c>
      <c r="O54" s="119"/>
      <c r="P54" s="168"/>
      <c r="Q54" s="184"/>
      <c r="R54" s="187"/>
      <c r="S54" s="187"/>
    </row>
    <row r="55" spans="1:43" ht="14.25" customHeight="1" x14ac:dyDescent="0.3">
      <c r="A55" s="93"/>
      <c r="C55" s="105"/>
      <c r="D55" s="105"/>
      <c r="F55" s="105"/>
      <c r="G55" s="99"/>
      <c r="H55" s="155"/>
      <c r="J55" s="105"/>
      <c r="K55" s="99"/>
      <c r="L55" s="99"/>
      <c r="N55" s="105"/>
      <c r="O55" s="99"/>
      <c r="P55" s="170"/>
      <c r="Q55" s="186"/>
      <c r="R55" s="191"/>
      <c r="S55" s="191"/>
    </row>
    <row r="56" spans="1:43" s="125" customFormat="1" ht="14.25" customHeight="1" x14ac:dyDescent="0.3">
      <c r="A56" s="86" t="s">
        <v>95</v>
      </c>
      <c r="B56" s="85"/>
      <c r="C56" s="103"/>
      <c r="D56" s="103">
        <f>C6-D38+D52</f>
        <v>4245.4399999999996</v>
      </c>
      <c r="E56" s="85"/>
      <c r="F56" s="103"/>
      <c r="G56" s="103"/>
      <c r="H56" s="103">
        <f>F6-H12-H36+H52</f>
        <v>-3459.73</v>
      </c>
      <c r="I56" s="85"/>
      <c r="J56" s="103"/>
      <c r="K56" s="103"/>
      <c r="L56" s="103"/>
      <c r="M56" s="85"/>
      <c r="N56" s="103"/>
      <c r="O56" s="103"/>
      <c r="P56" s="171"/>
      <c r="Q56" s="184"/>
      <c r="R56" s="162"/>
      <c r="S56" s="162"/>
    </row>
    <row r="57" spans="1:43" ht="14.25" customHeight="1" x14ac:dyDescent="0.3">
      <c r="A57" s="93"/>
      <c r="C57" s="105"/>
      <c r="D57" s="105"/>
      <c r="F57" s="105"/>
      <c r="G57" s="99"/>
      <c r="H57" s="155"/>
      <c r="J57" s="105"/>
      <c r="K57" s="99"/>
      <c r="L57" s="99"/>
      <c r="N57" s="105"/>
      <c r="O57" s="99"/>
      <c r="P57" s="170"/>
      <c r="Q57" s="186"/>
      <c r="R57" s="191"/>
      <c r="S57" s="191"/>
    </row>
    <row r="58" spans="1:43" s="124" customFormat="1" ht="14.25" customHeight="1" x14ac:dyDescent="0.3">
      <c r="A58" s="122" t="s">
        <v>96</v>
      </c>
      <c r="B58" s="85"/>
      <c r="C58" s="123"/>
      <c r="D58" s="105"/>
      <c r="E58" s="85"/>
      <c r="F58" s="123"/>
      <c r="G58" s="99"/>
      <c r="H58" s="155"/>
      <c r="I58" s="85"/>
      <c r="J58" s="123"/>
      <c r="K58" s="99"/>
      <c r="L58" s="99"/>
      <c r="M58" s="85"/>
      <c r="N58" s="123">
        <f>((+N61/J61)-1)</f>
        <v>-0.57942502251707939</v>
      </c>
      <c r="O58" s="99"/>
      <c r="P58" s="170"/>
      <c r="Q58" s="192"/>
      <c r="R58" s="191"/>
      <c r="S58" s="191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</row>
    <row r="59" spans="1:43" ht="14.25" customHeight="1" x14ac:dyDescent="0.3">
      <c r="A59" s="86"/>
      <c r="C59" s="105"/>
      <c r="D59" s="105"/>
      <c r="F59" s="105"/>
      <c r="G59" s="99"/>
      <c r="H59" s="155"/>
      <c r="J59" s="105"/>
      <c r="K59" s="115"/>
      <c r="L59" s="115"/>
      <c r="N59" s="105"/>
      <c r="O59" s="115"/>
      <c r="P59" s="172"/>
      <c r="Q59" s="186"/>
      <c r="R59" s="193"/>
      <c r="S59" s="193"/>
    </row>
    <row r="60" spans="1:43" s="125" customFormat="1" ht="14.25" customHeight="1" x14ac:dyDescent="0.3">
      <c r="A60" s="86" t="s">
        <v>97</v>
      </c>
      <c r="B60" s="85"/>
      <c r="C60" s="99">
        <v>144.38</v>
      </c>
      <c r="D60" s="120"/>
      <c r="E60" s="85"/>
      <c r="F60" s="99">
        <v>147.1</v>
      </c>
      <c r="G60" s="103"/>
      <c r="H60" s="154"/>
      <c r="I60" s="85"/>
      <c r="J60" s="99">
        <v>147.5</v>
      </c>
      <c r="K60" s="111"/>
      <c r="L60" s="111"/>
      <c r="M60" s="85"/>
      <c r="N60" s="99">
        <v>130.1</v>
      </c>
      <c r="O60" s="111"/>
      <c r="P60" s="173"/>
      <c r="Q60" s="182"/>
      <c r="R60" s="194"/>
      <c r="S60" s="194"/>
    </row>
    <row r="61" spans="1:43" s="125" customFormat="1" ht="14.25" customHeight="1" x14ac:dyDescent="0.3">
      <c r="A61" s="86" t="s">
        <v>98</v>
      </c>
      <c r="B61" s="85"/>
      <c r="C61" s="126">
        <f>+C50/C60</f>
        <v>45.020085884471534</v>
      </c>
      <c r="D61" s="120"/>
      <c r="E61" s="85"/>
      <c r="F61" s="126">
        <f>+F50/F60</f>
        <v>73.382256968048949</v>
      </c>
      <c r="G61" s="103"/>
      <c r="H61" s="154"/>
      <c r="I61" s="85"/>
      <c r="J61" s="126">
        <f>J50/J60</f>
        <v>68.827118644067795</v>
      </c>
      <c r="K61" s="211">
        <v>-6.2E-2</v>
      </c>
      <c r="L61" s="127"/>
      <c r="M61" s="85"/>
      <c r="N61" s="126">
        <f>+N50/N60</f>
        <v>28.946963873943123</v>
      </c>
      <c r="O61" s="103"/>
      <c r="P61" s="174"/>
      <c r="Q61" s="182"/>
      <c r="R61" s="162"/>
      <c r="S61" s="162"/>
    </row>
    <row r="62" spans="1:43" ht="14.25" customHeight="1" x14ac:dyDescent="0.3">
      <c r="A62" s="3"/>
      <c r="C62" s="94"/>
      <c r="D62" s="128"/>
      <c r="F62" s="94"/>
      <c r="G62" s="102"/>
      <c r="H62" s="146"/>
      <c r="J62" s="94"/>
      <c r="K62" s="98"/>
      <c r="L62" s="98"/>
      <c r="N62" s="94"/>
      <c r="O62" s="98"/>
      <c r="P62" s="165"/>
      <c r="R62" s="181"/>
      <c r="S62" s="181"/>
    </row>
    <row r="63" spans="1:43" ht="14.25" customHeight="1" x14ac:dyDescent="0.3">
      <c r="A63" s="125"/>
    </row>
    <row r="64" spans="1:43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</sheetData>
  <mergeCells count="5">
    <mergeCell ref="Q1:S1"/>
    <mergeCell ref="C1:D1"/>
    <mergeCell ref="F1:H1"/>
    <mergeCell ref="J1:L1"/>
    <mergeCell ref="N1:P1"/>
  </mergeCells>
  <pageMargins left="0.70866141732283472" right="0.70866141732283472" top="0.74803149606299213" bottom="0.74803149606299213" header="0.31496062992125984" footer="0.31496062992125984"/>
  <pageSetup paperSize="9" scale="72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CAC61-17E0-4DE9-A45D-8CCBF1BFB957}">
  <dimension ref="A1:E15"/>
  <sheetViews>
    <sheetView workbookViewId="0">
      <selection activeCell="C19" sqref="A1:C19"/>
    </sheetView>
  </sheetViews>
  <sheetFormatPr defaultRowHeight="14.4" x14ac:dyDescent="0.3"/>
  <cols>
    <col min="1" max="1" width="59.6640625" customWidth="1"/>
    <col min="2" max="2" width="12.77734375" customWidth="1"/>
  </cols>
  <sheetData>
    <row r="1" spans="1:5" x14ac:dyDescent="0.3">
      <c r="A1">
        <v>7.3</v>
      </c>
    </row>
    <row r="2" spans="1:5" x14ac:dyDescent="0.3">
      <c r="A2" t="s">
        <v>146</v>
      </c>
      <c r="B2" s="4"/>
      <c r="C2" s="4"/>
    </row>
    <row r="3" spans="1:5" x14ac:dyDescent="0.3">
      <c r="B3" s="4"/>
      <c r="C3" s="4"/>
    </row>
    <row r="4" spans="1:5" x14ac:dyDescent="0.3">
      <c r="A4" t="s">
        <v>147</v>
      </c>
      <c r="B4" s="4">
        <f>Budget!H56</f>
        <v>-3459.73</v>
      </c>
      <c r="C4" s="4"/>
    </row>
    <row r="5" spans="1:5" x14ac:dyDescent="0.3">
      <c r="B5" s="4"/>
      <c r="C5" s="4"/>
    </row>
    <row r="6" spans="1:5" x14ac:dyDescent="0.3">
      <c r="A6" t="s">
        <v>148</v>
      </c>
      <c r="B6" s="4">
        <f>Reserves!C7</f>
        <v>4250</v>
      </c>
      <c r="C6" s="4"/>
    </row>
    <row r="7" spans="1:5" x14ac:dyDescent="0.3">
      <c r="B7" s="4"/>
      <c r="C7" s="4"/>
    </row>
    <row r="8" spans="1:5" x14ac:dyDescent="0.3">
      <c r="A8" t="s">
        <v>149</v>
      </c>
      <c r="B8" s="4">
        <f>B4-B6</f>
        <v>-7709.73</v>
      </c>
      <c r="C8" s="4"/>
    </row>
    <row r="9" spans="1:5" x14ac:dyDescent="0.3">
      <c r="A9" t="s">
        <v>150</v>
      </c>
      <c r="B9" s="4"/>
      <c r="C9" s="4"/>
      <c r="E9" s="4"/>
    </row>
    <row r="10" spans="1:5" x14ac:dyDescent="0.3">
      <c r="A10" t="s">
        <v>151</v>
      </c>
      <c r="B10" s="4"/>
      <c r="C10" s="4"/>
    </row>
    <row r="11" spans="1:5" x14ac:dyDescent="0.3">
      <c r="B11" s="4"/>
      <c r="C11" s="4"/>
    </row>
    <row r="12" spans="1:5" x14ac:dyDescent="0.3">
      <c r="A12" t="s">
        <v>152</v>
      </c>
      <c r="B12" s="4">
        <f>Budget!J38</f>
        <v>10412</v>
      </c>
      <c r="C12" s="4"/>
    </row>
    <row r="13" spans="1:5" x14ac:dyDescent="0.3">
      <c r="A13" t="s">
        <v>153</v>
      </c>
      <c r="B13" s="4">
        <f>Budget!J47</f>
        <v>260</v>
      </c>
      <c r="C13" s="4"/>
    </row>
    <row r="14" spans="1:5" x14ac:dyDescent="0.3">
      <c r="B14" s="4"/>
      <c r="C14" s="4"/>
    </row>
    <row r="15" spans="1:5" x14ac:dyDescent="0.3">
      <c r="A15" t="s">
        <v>154</v>
      </c>
      <c r="B15" s="4">
        <f>B12-B13</f>
        <v>10152</v>
      </c>
      <c r="C15" s="4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2"/>
  <sheetViews>
    <sheetView workbookViewId="0">
      <selection activeCell="D4" sqref="D4"/>
    </sheetView>
  </sheetViews>
  <sheetFormatPr defaultRowHeight="14.4" x14ac:dyDescent="0.3"/>
  <cols>
    <col min="1" max="1" width="34.21875" bestFit="1" customWidth="1"/>
    <col min="2" max="2" width="14" bestFit="1" customWidth="1"/>
    <col min="3" max="4" width="12.77734375" customWidth="1"/>
    <col min="5" max="5" width="35.21875" bestFit="1" customWidth="1"/>
  </cols>
  <sheetData>
    <row r="1" spans="1:6" x14ac:dyDescent="0.3">
      <c r="A1" s="57" t="s">
        <v>99</v>
      </c>
      <c r="E1" s="81">
        <v>44621</v>
      </c>
      <c r="F1" s="81"/>
    </row>
    <row r="3" spans="1:6" x14ac:dyDescent="0.3">
      <c r="A3" s="57" t="s">
        <v>100</v>
      </c>
      <c r="B3" s="73" t="s">
        <v>101</v>
      </c>
      <c r="C3" s="143"/>
      <c r="D3" s="143"/>
      <c r="E3" s="57" t="s">
        <v>102</v>
      </c>
      <c r="F3" s="57"/>
    </row>
    <row r="4" spans="1:6" s="57" customFormat="1" x14ac:dyDescent="0.3">
      <c r="C4" s="75">
        <v>2022</v>
      </c>
      <c r="D4" s="75"/>
    </row>
    <row r="5" spans="1:6" s="57" customFormat="1" x14ac:dyDescent="0.3">
      <c r="A5" s="57" t="s">
        <v>31</v>
      </c>
      <c r="C5" s="75"/>
      <c r="D5" s="75"/>
    </row>
    <row r="6" spans="1:6" x14ac:dyDescent="0.3">
      <c r="A6" t="s">
        <v>103</v>
      </c>
      <c r="B6" s="4">
        <v>5561</v>
      </c>
      <c r="C6" s="4">
        <v>8000</v>
      </c>
      <c r="D6" s="4"/>
      <c r="E6" t="s">
        <v>104</v>
      </c>
    </row>
    <row r="7" spans="1:6" x14ac:dyDescent="0.3">
      <c r="A7" t="s">
        <v>105</v>
      </c>
      <c r="B7" s="4">
        <v>7148</v>
      </c>
      <c r="C7" s="4">
        <v>9000</v>
      </c>
      <c r="D7" s="4"/>
      <c r="E7" t="s">
        <v>115</v>
      </c>
    </row>
    <row r="8" spans="1:6" x14ac:dyDescent="0.3">
      <c r="B8" s="4"/>
      <c r="C8" s="4"/>
      <c r="D8" s="4"/>
    </row>
    <row r="9" spans="1:6" x14ac:dyDescent="0.3">
      <c r="A9" s="57" t="s">
        <v>106</v>
      </c>
      <c r="B9" s="4"/>
      <c r="C9" s="4"/>
      <c r="D9" s="4"/>
    </row>
    <row r="10" spans="1:6" x14ac:dyDescent="0.3">
      <c r="A10" t="s">
        <v>107</v>
      </c>
      <c r="B10" s="4">
        <v>2448</v>
      </c>
      <c r="C10" s="4">
        <v>3500</v>
      </c>
      <c r="D10" s="4"/>
    </row>
    <row r="11" spans="1:6" x14ac:dyDescent="0.3">
      <c r="A11" t="s">
        <v>108</v>
      </c>
      <c r="B11" s="4">
        <v>342.5</v>
      </c>
      <c r="C11" s="4">
        <v>342.5</v>
      </c>
      <c r="D11" s="4"/>
    </row>
    <row r="12" spans="1:6" x14ac:dyDescent="0.3">
      <c r="A12" t="s">
        <v>109</v>
      </c>
      <c r="B12" s="4">
        <v>600</v>
      </c>
      <c r="C12" s="4">
        <v>600</v>
      </c>
      <c r="D12" s="4"/>
    </row>
    <row r="13" spans="1:6" x14ac:dyDescent="0.3">
      <c r="A13" t="s">
        <v>110</v>
      </c>
      <c r="B13" s="4">
        <v>600</v>
      </c>
      <c r="C13" s="4">
        <v>600</v>
      </c>
      <c r="D13" s="4"/>
    </row>
    <row r="14" spans="1:6" x14ac:dyDescent="0.3">
      <c r="A14" t="s">
        <v>122</v>
      </c>
      <c r="B14" s="4">
        <v>0</v>
      </c>
      <c r="C14" s="4">
        <v>0</v>
      </c>
      <c r="D14" s="4"/>
      <c r="E14" t="s">
        <v>123</v>
      </c>
    </row>
    <row r="15" spans="1:6" x14ac:dyDescent="0.3">
      <c r="A15" t="s">
        <v>111</v>
      </c>
      <c r="B15" s="4">
        <v>1</v>
      </c>
      <c r="C15" s="4">
        <v>500</v>
      </c>
      <c r="D15" s="4"/>
    </row>
    <row r="16" spans="1:6" x14ac:dyDescent="0.3">
      <c r="B16" s="4"/>
      <c r="C16" s="4"/>
      <c r="D16" s="4"/>
    </row>
    <row r="17" spans="1:4" x14ac:dyDescent="0.3">
      <c r="A17" s="57" t="s">
        <v>113</v>
      </c>
      <c r="B17" s="4"/>
      <c r="C17" s="4"/>
      <c r="D17" s="4"/>
    </row>
    <row r="18" spans="1:4" x14ac:dyDescent="0.3">
      <c r="A18" t="s">
        <v>114</v>
      </c>
      <c r="B18" s="4">
        <v>249.17</v>
      </c>
      <c r="C18" s="4"/>
      <c r="D18" s="4"/>
    </row>
    <row r="19" spans="1:4" x14ac:dyDescent="0.3">
      <c r="B19" s="4"/>
    </row>
    <row r="20" spans="1:4" s="57" customFormat="1" x14ac:dyDescent="0.3">
      <c r="A20" s="57" t="s">
        <v>112</v>
      </c>
      <c r="B20" s="73">
        <f>SUM(B4:B19)</f>
        <v>16949.669999999998</v>
      </c>
      <c r="C20" s="73">
        <f>SUM(C4:C19)</f>
        <v>24564.5</v>
      </c>
      <c r="D20" s="73"/>
    </row>
    <row r="21" spans="1:4" x14ac:dyDescent="0.3">
      <c r="B21" s="4"/>
    </row>
    <row r="22" spans="1:4" x14ac:dyDescent="0.3">
      <c r="B22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Receipts</vt:lpstr>
      <vt:lpstr>Payments</vt:lpstr>
      <vt:lpstr>Bank Recc</vt:lpstr>
      <vt:lpstr>Year to Date</vt:lpstr>
      <vt:lpstr>Reserves</vt:lpstr>
      <vt:lpstr>Annual Return</vt:lpstr>
      <vt:lpstr>Budget</vt:lpstr>
      <vt:lpstr>Budget Calculation</vt:lpstr>
      <vt:lpstr>Asset Register</vt:lpstr>
      <vt:lpstr>'Bank Recc'!Print_Area</vt:lpstr>
      <vt:lpstr>Budget!Print_Area</vt:lpstr>
      <vt:lpstr>Payments!Print_Area</vt:lpstr>
      <vt:lpstr>Receipts!Print_Area</vt:lpstr>
      <vt:lpstr>'Year to Date'!Print_Area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Tas PC</dc:creator>
  <cp:keywords/>
  <dc:description/>
  <cp:lastModifiedBy>Field Dalling Parish Clerk</cp:lastModifiedBy>
  <cp:revision/>
  <cp:lastPrinted>2026-05-18T15:51:57Z</cp:lastPrinted>
  <dcterms:created xsi:type="dcterms:W3CDTF">2012-08-13T19:33:46Z</dcterms:created>
  <dcterms:modified xsi:type="dcterms:W3CDTF">2026-05-20T12:15:33Z</dcterms:modified>
  <cp:category/>
  <cp:contentStatus/>
</cp:coreProperties>
</file>